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C:\Users\hyoff\Google Drive\Professional Hatzav\Projects\029_SLIL_phase2\00SLIL_TEAM\02XLSX\Calculator\"/>
    </mc:Choice>
  </mc:AlternateContent>
  <xr:revisionPtr revIDLastSave="0" documentId="13_ncr:1_{0D77C680-0EC2-4D1C-9870-745FECF8FC99}" xr6:coauthVersionLast="47" xr6:coauthVersionMax="47" xr10:uidLastSave="{00000000-0000-0000-0000-000000000000}"/>
  <bookViews>
    <workbookView xWindow="57480" yWindow="-1860" windowWidth="29040" windowHeight="15720" xr2:uid="{D8226AB8-54D4-43AC-8519-CB2A9944D9D3}"/>
  </bookViews>
  <sheets>
    <sheet name="נספח 1 - חישוב ביומסה צמחית" sheetId="1" r:id="rId1"/>
    <sheet name="נספח 1 - דוגמא" sheetId="3" r:id="rId2"/>
    <sheet name="נספח 1 - להדפסה" sheetId="2" r:id="rId3"/>
  </sheets>
  <definedNames>
    <definedName name="Credits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C21" i="3"/>
  <c r="F20" i="3"/>
  <c r="D20" i="3"/>
  <c r="F19" i="3"/>
  <c r="D19" i="3"/>
  <c r="F18" i="3"/>
  <c r="D18" i="3"/>
  <c r="F17" i="3"/>
  <c r="D17" i="3"/>
  <c r="F16" i="3"/>
  <c r="D16" i="3"/>
  <c r="F15" i="3"/>
  <c r="D15" i="3"/>
  <c r="F14" i="3"/>
  <c r="D14" i="3"/>
  <c r="F13" i="3"/>
  <c r="D13" i="3"/>
  <c r="F12" i="3"/>
  <c r="D12" i="3"/>
  <c r="F11" i="3"/>
  <c r="D11" i="3"/>
  <c r="F10" i="3"/>
  <c r="D10" i="3"/>
  <c r="F9" i="3"/>
  <c r="D9" i="3"/>
  <c r="F21" i="3" l="1"/>
  <c r="D21" i="3"/>
  <c r="M8" i="3" s="1"/>
  <c r="M11" i="3" s="1"/>
  <c r="M10" i="3" l="1"/>
  <c r="M12" i="3"/>
  <c r="M9" i="3" s="1"/>
  <c r="E27" i="2" l="1"/>
  <c r="C27" i="2"/>
  <c r="F26" i="2"/>
  <c r="D26" i="2"/>
  <c r="F25" i="2"/>
  <c r="D25" i="2"/>
  <c r="F24" i="2"/>
  <c r="D24" i="2"/>
  <c r="F23" i="2"/>
  <c r="D23" i="2"/>
  <c r="F20" i="2"/>
  <c r="D20" i="2"/>
  <c r="F21" i="2"/>
  <c r="D21" i="2"/>
  <c r="F22" i="2"/>
  <c r="D22" i="2"/>
  <c r="F19" i="2"/>
  <c r="D19" i="2"/>
  <c r="F18" i="2"/>
  <c r="D18" i="2"/>
  <c r="F17" i="2"/>
  <c r="D17" i="2"/>
  <c r="F16" i="2"/>
  <c r="D16" i="2"/>
  <c r="F15" i="2"/>
  <c r="D15" i="2"/>
  <c r="E14" i="1"/>
  <c r="F26" i="1"/>
  <c r="D26" i="1"/>
  <c r="G25" i="1"/>
  <c r="E25" i="1"/>
  <c r="G24" i="1"/>
  <c r="E24" i="1"/>
  <c r="G23" i="1"/>
  <c r="E23" i="1"/>
  <c r="G22" i="1"/>
  <c r="E22" i="1"/>
  <c r="G21" i="1"/>
  <c r="E21" i="1"/>
  <c r="G20" i="1"/>
  <c r="E20" i="1"/>
  <c r="G19" i="1"/>
  <c r="E19" i="1"/>
  <c r="G18" i="1"/>
  <c r="E18" i="1"/>
  <c r="G17" i="1"/>
  <c r="E17" i="1"/>
  <c r="G16" i="1"/>
  <c r="E16" i="1"/>
  <c r="G15" i="1"/>
  <c r="E15" i="1"/>
  <c r="G14" i="1"/>
  <c r="K13" i="1" l="1"/>
  <c r="G26" i="1"/>
  <c r="E26" i="1"/>
  <c r="D27" i="2"/>
  <c r="M14" i="2" s="1"/>
  <c r="F27" i="2"/>
  <c r="K16" i="1" l="1"/>
  <c r="K17" i="1"/>
  <c r="K15" i="1"/>
  <c r="M18" i="2"/>
  <c r="M16" i="2"/>
  <c r="M17" i="2"/>
  <c r="M15" i="2" l="1"/>
  <c r="K14" i="1" l="1"/>
  <c r="C8" i="1" s="1"/>
</calcChain>
</file>

<file path=xl/sharedStrings.xml><?xml version="1.0" encoding="utf-8"?>
<sst xmlns="http://schemas.openxmlformats.org/spreadsheetml/2006/main" count="151" uniqueCount="66">
  <si>
    <t>הציון שהושג למיזם:</t>
  </si>
  <si>
    <t>מצב קיים</t>
  </si>
  <si>
    <t>מצב מתוכנן</t>
  </si>
  <si>
    <t>למלא עמודה זו</t>
  </si>
  <si>
    <t>סוג הכיסוי הצמחי</t>
  </si>
  <si>
    <t>צפיפות הביומסה*</t>
  </si>
  <si>
    <t>% כיסוי השטח</t>
  </si>
  <si>
    <t>צפיפות* % כיסוי</t>
  </si>
  <si>
    <t>% כיסוי השטח (מתוכנן)</t>
  </si>
  <si>
    <t>צפיפות* % כיסוי (מתוכנן)</t>
  </si>
  <si>
    <t>ללא הישג</t>
  </si>
  <si>
    <t>משופר</t>
  </si>
  <si>
    <t>עצים ללא שתילה בצילם</t>
  </si>
  <si>
    <t>שיפור ניכר</t>
  </si>
  <si>
    <t>בר קיימה</t>
  </si>
  <si>
    <t>רב שנתיים</t>
  </si>
  <si>
    <t>מחדש</t>
  </si>
  <si>
    <t>עונתיים</t>
  </si>
  <si>
    <t>צמחי מדבר</t>
  </si>
  <si>
    <t>דשא</t>
  </si>
  <si>
    <t>עשבוניים</t>
  </si>
  <si>
    <t>אחו לח</t>
  </si>
  <si>
    <t>חקלאות - גידולי שדה</t>
  </si>
  <si>
    <t>חקלאות  - פרדס / מטע</t>
  </si>
  <si>
    <t xml:space="preserve">אזורים מרוצפים, שאינם מחלחלם, מים, צמחייה פולשנית, אזורים בנויים או שאינם מוצלים או מכוסים בצמחייה </t>
  </si>
  <si>
    <t>סה"כ</t>
  </si>
  <si>
    <t>תיאור העיקרון</t>
  </si>
  <si>
    <t>רמת ההישג</t>
  </si>
  <si>
    <t>טבלה זו מתבססת על המקורות:</t>
  </si>
  <si>
    <t>SITES. (2014). SITES v2 rating system for sustainable land design and development. In Sustainable Sites Initiative: Austin, TX, USA (pp. 1–151). Lady Bird Johnson Wildflower Center of The University of Texas at Austin, the U.S. Botanic Garden, and the American Society of Landscape Architects.</t>
  </si>
  <si>
    <t>Scurlock, J. M. O., Asner, G. P., &amp; Gower, S. T. (2001). Worldwide Historical Estimates and Bibliography of Leaf Area Index, 1932-2000. In Department of Energy.</t>
  </si>
  <si>
    <t>Recommended citaiton for this table</t>
  </si>
  <si>
    <t>רמת ההישג שהתקבלה:</t>
  </si>
  <si>
    <t>טבלה 1 - טבלה לחישוב ביומסה צמחית בפיתוח</t>
  </si>
  <si>
    <t>טבלת עזר לחישוב ביומסה צמחית במיזמי פיתוח</t>
  </si>
  <si>
    <r>
      <t>צפיפות הביומסה</t>
    </r>
    <r>
      <rPr>
        <vertAlign val="superscript"/>
        <sz val="11"/>
        <color theme="1"/>
        <rFont val="Aptos Narrow"/>
        <family val="2"/>
        <scheme val="minor"/>
      </rPr>
      <t>1,2</t>
    </r>
  </si>
  <si>
    <t>ככלל, סכום השטחים הנמדדים יהיה 100% ויהיו שווים לשטח הפיתוח, שהוא הקו הכחול של המיזם.</t>
  </si>
  <si>
    <t>נספח חישוב לעיקרון 2.2.9 ביומסה צמחית</t>
  </si>
  <si>
    <t xml:space="preserve">2.2.9 ביומסה צמחית
העלאת תכסית הצמחייה באתר על מנת לתמוך בשירותי אקוסיסטמה דוגמת ספיחת פחמן, ייצור חומר אורגני, מים, ומיתון אקלימי. </t>
  </si>
  <si>
    <t>*על המצב המתוכנן לייצג את גודל הצמחייה חמש (5) שנים לאחר השתילה.</t>
  </si>
  <si>
    <t xml:space="preserve">**אזורים מרוצפים, שאינם מחלחלם, מים, צמחייה פולשנית, אזורים בנויים או שאינם מוצלים או מכוסים בצמחייה </t>
  </si>
  <si>
    <t>ללא צמחייה**</t>
  </si>
  <si>
    <t xml:space="preserve">יש לחשב את צפיפות הכיסוי בגבול המיזם לכל סוג צמחיה עבור מצב קיים ומצב מתוכנן.
1. מלאו את עמודות "% כיסוי השטח" לפי סוג הכיסוי הצמחי של השטח המופיע בטבלה (עצים, שיחים,חקלאות וכד')*.
2. חשבו את הביומסה המשוכללת: הכפילו את צפיפות הביומסה הנתונה באחוז כיסוי השטח (צפיפות ביומסה*%כיסוי).
3. סכמו את צפיפות הכיסוי הכוללת למצב קיים/מתוכנן. שימו לב שסך השטחים המצב קיים =100%.
</t>
  </si>
  <si>
    <t>ב. משוכללת מתוכנן 
(צפיפות* % כיסוי)</t>
  </si>
  <si>
    <t>ב. משוכללת קיים 
(צפיפות* % כיסוי)</t>
  </si>
  <si>
    <t>ב.מ מתוכנן</t>
  </si>
  <si>
    <t>ב.מ קיים</t>
  </si>
  <si>
    <t xml:space="preserve">מקרה לדוגמה - שכונה שהוקמה על שדות חקלאיים. ציון: שיפור ניכר.
המקרה הנמדד מתאר פיתוח של שכונה המוקמת על שטחי שדות חקלאיים. השטח טרום התכנון (מצב קיים) מכיל בעיקר שטח שדות 80% ומעט עצים. (2%). שארית השטח (18%) מכיל שבילים ודרכי גישה, תעלות ניקוז עם צמחייה פולשנית. המצב המתוכנן כולל עצי רחוב (15%), פארק המכיל דשא (5%) ועצי צל במדשאה ובערוגות שתולות (10%). במעגלי התנועה נשתלו עונתיים (5%). שארית השטח מרוצף או מבונה ללא צמחייה (60%). על מנת להגדיל את שהשטחים המגוננים בחר היזם לשלב גגות וקירות ירוקים עם סוקולנטיים (5%). </t>
  </si>
  <si>
    <t>שיחים/  חורש ים תיכוני</t>
  </si>
  <si>
    <t>טבלה לחישוב ביומסה צמחית בפיתוח. כלי המדידה לאדריכלות נוף מקיימת גרסא 2.0., יפה, ח., האיגוד הישראלי של אדריכלי הנוף ומשרד הבינוי והשיכון. 2025</t>
  </si>
  <si>
    <t>טבלת עזר לחישוב לעיקרון 2.2.9 ביומסה צמחית</t>
  </si>
  <si>
    <t xml:space="preserve">א. חישוב הביומסה הקיימת באתר טרום־תכנון, והשוואתה לנפח הצמחי המתוכנן בתוך זמן צימוח אפקטיבי (טווח של 5 שנים).
החישוב יתבצע לפי מפתח קבוע לתצורת צמחייה טיפוסית כמו עצים, שיחים, עשבוניים, ואחו לח. שטחי גגות וקירות ירוקים יחושבו לפי אופי הצמחייה הנשתל בהם. 
לא יחושבו שטחי מים פתוחים דוגמת בריכות ומאגרים ולא ייכללו שטחים המכוסים בצמחייה פולשנית.
לסקירת חומר נוסף לעיון וכלים לחישוב ביומסה צמחית ראו הערה 5. </t>
  </si>
  <si>
    <t xml:space="preserve">מיתון השפעות הפיתוח
ב. הביומסה הצמחית המתוכננת תהיה לפחות מחצית (50%) מכמות הביומסה שנמצאה באתר טרום התכנון   </t>
  </si>
  <si>
    <t>איזון מסה צמחית
ג. הביומסה הצמחית באתר המתוכנן תהיה שווה לכמות הביומסה שנמצאה באתר טרום התכנון.</t>
  </si>
  <si>
    <t>הגדלת הנפח הצמחי
ד. הביומסה הצמחית באתר המתוכנן תהיה גבוהה לפחות ב-10% מכמות הביומסה שנמצאה באתר טרום התכנון.</t>
  </si>
  <si>
    <t>2.2.9 ביומסה צמחית
העלאת תכסית הצמחייה באתר על מנת לתמוך בשירותי אקו־סיסטמה דוגמת ספיחת פחמן, ייצור חומר אורגני, חלחול מים, מיתון אקלימי, מגוון ועושר אקולוגי.</t>
  </si>
  <si>
    <t>לפי מדדי ביומסה צמחית, הציון הסופי של השכונה הוא "שיפור ניכר" שכן צפיפות הביומסה המתוכננת מהווה 52% מצפיפות הביומסה במצב הקיים (1.50/2.88).</t>
  </si>
  <si>
    <t>מחשבון זה פותח ע"י אדריכל-נוף חצב יפה כחלק משלב 2 לפיתוח כלי המדידה לאדריכלות נוף מקיימת. 2024</t>
  </si>
  <si>
    <t>עצים עם שתילה בצילם</t>
  </si>
  <si>
    <t>מחשבון זה פותח ע"י אדריכל-נוף חצב יפה כחלק משלב 2 לפיתוח כלי המדידה לאדריכלות נוף מקיימת. 2025</t>
  </si>
  <si>
    <t>מרפא</t>
  </si>
  <si>
    <t>עדכון: 26.7.2025</t>
  </si>
  <si>
    <t>עדכון: 10.2.2026</t>
  </si>
  <si>
    <r>
      <t>יש למלא את עמודות</t>
    </r>
    <r>
      <rPr>
        <b/>
        <sz val="11"/>
        <color theme="1"/>
        <rFont val="Aptos Narrow"/>
        <family val="2"/>
        <scheme val="minor"/>
      </rPr>
      <t xml:space="preserve"> % כיסוי השטח</t>
    </r>
    <r>
      <rPr>
        <sz val="11"/>
        <color theme="1"/>
        <rFont val="Aptos Narrow"/>
        <family val="2"/>
        <scheme val="minor"/>
      </rPr>
      <t xml:space="preserve"> בטבלה עבור מצב קיים ועבור מצב מתוכנן. על המצב המתוכנן לייצג את גודל הצמחייה 5 שנים לאחר השתילה.
יש למלא את אחוז הכיסוי לפי סוג הצימחייה המופיע בטבלה (עצים, שיחים,חקלאות וכד').</t>
    </r>
  </si>
  <si>
    <t>ככלל, סכום השטחים הנמדדים יהיה 100% ויהיו שווים לשטח הפיתוח, שהוא הקו הכחול של המיזם*.</t>
  </si>
  <si>
    <t xml:space="preserve">*במיזמים בהם קירות ירוקים. שטח הפנים של הקיר הירוק יחושב לפי בית הגידול הרלוונטי, וכחלק היחסי לשטח המיזם. לדוגמא. בפיתוח מתחם בנוי בגודל 1 דונם (1000 מ"ר) היזם הוסיף 100 מ"ר קירות ירוקים (עשבוניים) על חזיתות המיזם. "צפיפות הביומסה" תהיה 1.5, ו -"% כיסוי השטח" יהיה 10%. (50/1000 מ"ר)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</si>
</sst>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4"/>
      <color theme="1"/>
      <name val="Aptos Narrow"/>
      <family val="2"/>
      <scheme val="minor"/>
    </font>
    <font>
      <sz val="11"/>
      <color rgb="FF000000"/>
      <name val="Aptos Narrow"/>
      <family val="2"/>
      <scheme val="minor"/>
    </font>
    <font>
      <vertAlign val="superscript"/>
      <sz val="11"/>
      <color theme="1"/>
      <name val="Aptos Narrow"/>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
      <patternFill patternType="solid">
        <fgColor theme="0" tint="-4.9989318521683403E-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bottom/>
      <diagonal/>
    </border>
    <border>
      <left/>
      <right/>
      <top style="thin">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4" fillId="0" borderId="0" xfId="0" applyFont="1"/>
    <xf numFmtId="0" fontId="0" fillId="0" borderId="0" xfId="0" applyAlignment="1">
      <alignment horizontal="right" wrapText="1"/>
    </xf>
    <xf numFmtId="0" fontId="3" fillId="0" borderId="0" xfId="0" applyFont="1"/>
    <xf numFmtId="0" fontId="0" fillId="0" borderId="1" xfId="0" applyBorder="1"/>
    <xf numFmtId="0" fontId="0" fillId="0" borderId="0" xfId="0" applyAlignment="1">
      <alignment horizontal="center"/>
    </xf>
    <xf numFmtId="0" fontId="0" fillId="0" borderId="5" xfId="0" applyBorder="1" applyAlignment="1">
      <alignment horizontal="center"/>
    </xf>
    <xf numFmtId="0" fontId="0" fillId="0" borderId="2" xfId="0" applyBorder="1" applyAlignment="1">
      <alignment horizontal="right"/>
    </xf>
    <xf numFmtId="0" fontId="0" fillId="0" borderId="6" xfId="0" applyBorder="1" applyAlignment="1">
      <alignment horizontal="right" wrapText="1"/>
    </xf>
    <xf numFmtId="0" fontId="0" fillId="2" borderId="7" xfId="0" applyFill="1" applyBorder="1" applyAlignment="1">
      <alignment horizontal="right"/>
    </xf>
    <xf numFmtId="0" fontId="0" fillId="0" borderId="0" xfId="0" applyAlignment="1">
      <alignment horizontal="right"/>
    </xf>
    <xf numFmtId="0" fontId="0" fillId="0" borderId="5" xfId="0" applyBorder="1" applyAlignment="1">
      <alignment horizontal="right"/>
    </xf>
    <xf numFmtId="0" fontId="0" fillId="0" borderId="0" xfId="0" applyProtection="1">
      <protection hidden="1"/>
    </xf>
    <xf numFmtId="0" fontId="0" fillId="0" borderId="8" xfId="0" applyBorder="1"/>
    <xf numFmtId="0" fontId="0" fillId="0" borderId="5" xfId="0" applyBorder="1"/>
    <xf numFmtId="0" fontId="0" fillId="0" borderId="8" xfId="0" applyBorder="1" applyAlignment="1">
      <alignment wrapText="1"/>
    </xf>
    <xf numFmtId="0" fontId="0" fillId="0" borderId="9" xfId="0" applyBorder="1"/>
    <xf numFmtId="0" fontId="0" fillId="0" borderId="10" xfId="0" applyBorder="1"/>
    <xf numFmtId="9" fontId="0" fillId="0" borderId="9" xfId="0" applyNumberFormat="1" applyBorder="1"/>
    <xf numFmtId="0" fontId="0" fillId="0" borderId="10" xfId="0" applyBorder="1" applyAlignment="1">
      <alignment readingOrder="2"/>
    </xf>
    <xf numFmtId="9" fontId="0" fillId="0" borderId="9" xfId="0" applyNumberFormat="1" applyBorder="1" applyAlignment="1">
      <alignment readingOrder="2"/>
    </xf>
    <xf numFmtId="9" fontId="0" fillId="0" borderId="0" xfId="1" applyFont="1"/>
    <xf numFmtId="0" fontId="3" fillId="0" borderId="11" xfId="0" applyFont="1" applyBorder="1"/>
    <xf numFmtId="0" fontId="0" fillId="0" borderId="9" xfId="0" applyBorder="1" applyAlignment="1">
      <alignment horizontal="right" vertical="top" wrapText="1" readingOrder="2"/>
    </xf>
    <xf numFmtId="0" fontId="0" fillId="0" borderId="10" xfId="0" applyBorder="1" applyAlignment="1">
      <alignment horizontal="right" vertical="top" wrapText="1" readingOrder="2"/>
    </xf>
    <xf numFmtId="0" fontId="5" fillId="0" borderId="11" xfId="0" applyFont="1" applyBorder="1" applyAlignment="1">
      <alignment horizontal="right" vertical="top" wrapText="1" readingOrder="2"/>
    </xf>
    <xf numFmtId="0" fontId="2" fillId="0" borderId="0" xfId="0" applyFont="1" applyAlignment="1">
      <alignment horizontal="right"/>
    </xf>
    <xf numFmtId="0" fontId="0" fillId="0" borderId="0" xfId="0" applyAlignment="1">
      <alignment horizontal="left"/>
    </xf>
    <xf numFmtId="0" fontId="0" fillId="0" borderId="5" xfId="0" applyBorder="1" applyAlignment="1">
      <alignment horizontal="right" wrapText="1"/>
    </xf>
    <xf numFmtId="2" fontId="0" fillId="0" borderId="5" xfId="0" applyNumberFormat="1" applyBorder="1"/>
    <xf numFmtId="2" fontId="0" fillId="0" borderId="10" xfId="0" applyNumberFormat="1" applyBorder="1"/>
    <xf numFmtId="9" fontId="0" fillId="0" borderId="0" xfId="0" applyNumberFormat="1"/>
    <xf numFmtId="0" fontId="0" fillId="0" borderId="0" xfId="0" applyAlignment="1">
      <alignment readingOrder="2"/>
    </xf>
    <xf numFmtId="9" fontId="0" fillId="0" borderId="0" xfId="0" applyNumberFormat="1" applyAlignment="1">
      <alignment readingOrder="2"/>
    </xf>
    <xf numFmtId="0" fontId="0" fillId="0" borderId="0" xfId="0" applyAlignment="1">
      <alignment horizontal="right" readingOrder="2"/>
    </xf>
    <xf numFmtId="0" fontId="0" fillId="0" borderId="12" xfId="0" applyBorder="1"/>
    <xf numFmtId="9" fontId="0" fillId="0" borderId="0" xfId="1" applyFont="1" applyFill="1"/>
    <xf numFmtId="9" fontId="0" fillId="0" borderId="10" xfId="0" applyNumberFormat="1" applyBorder="1"/>
    <xf numFmtId="0" fontId="0" fillId="0" borderId="9" xfId="0" applyBorder="1" applyAlignment="1">
      <alignment readingOrder="2"/>
    </xf>
    <xf numFmtId="9" fontId="0" fillId="0" borderId="10" xfId="0" applyNumberFormat="1" applyBorder="1" applyAlignment="1">
      <alignment readingOrder="2"/>
    </xf>
    <xf numFmtId="2" fontId="0" fillId="0" borderId="9" xfId="0" applyNumberFormat="1" applyBorder="1"/>
    <xf numFmtId="0" fontId="0" fillId="0" borderId="0" xfId="0" applyAlignment="1">
      <alignment horizontal="right" vertical="top" wrapText="1" readingOrder="2"/>
    </xf>
    <xf numFmtId="0" fontId="3" fillId="0" borderId="0" xfId="0" applyFont="1" applyAlignment="1">
      <alignment horizontal="right" readingOrder="2"/>
    </xf>
    <xf numFmtId="0" fontId="0" fillId="0" borderId="0" xfId="0" applyAlignment="1">
      <alignment horizontal="right" wrapText="1"/>
    </xf>
    <xf numFmtId="0" fontId="0" fillId="0" borderId="2" xfId="0" applyBorder="1" applyAlignment="1">
      <alignment horizontal="center"/>
    </xf>
    <xf numFmtId="0" fontId="0" fillId="0" borderId="3" xfId="0" applyBorder="1" applyAlignment="1">
      <alignment horizontal="center"/>
    </xf>
    <xf numFmtId="0" fontId="3" fillId="0" borderId="2" xfId="0" applyFont="1" applyBorder="1" applyAlignment="1">
      <alignment horizontal="right"/>
    </xf>
    <xf numFmtId="0" fontId="3" fillId="0" borderId="3"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0" fontId="3" fillId="0" borderId="2"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0" fillId="0" borderId="0" xfId="0" applyAlignment="1">
      <alignment horizontal="right" vertical="top" wrapText="1" readingOrder="2"/>
    </xf>
    <xf numFmtId="9" fontId="0" fillId="3" borderId="7" xfId="1" applyFont="1" applyFill="1" applyBorder="1" applyProtection="1">
      <protection locked="0"/>
    </xf>
    <xf numFmtId="9" fontId="0" fillId="4" borderId="7" xfId="1" applyFont="1" applyFill="1" applyBorder="1" applyProtection="1">
      <protection locked="0"/>
    </xf>
    <xf numFmtId="0" fontId="3" fillId="4" borderId="4" xfId="0" applyFont="1" applyFill="1" applyBorder="1"/>
  </cellXfs>
  <cellStyles count="2">
    <cellStyle name="Normal" xfId="0" builtinId="0"/>
    <cellStyle name="Percent" xfId="1" builtinId="5"/>
  </cellStyles>
  <dxfs count="57">
    <dxf>
      <numFmt numFmtId="2" formatCode="0.00"/>
      <border diagonalUp="0" diagonalDown="0" outline="0">
        <left/>
        <right style="thin">
          <color indexed="64"/>
        </right>
        <top/>
        <bottom style="thin">
          <color indexed="64"/>
        </bottom>
      </border>
    </dxf>
    <dxf>
      <numFmt numFmtId="2" formatCode="0.00"/>
      <fill>
        <patternFill patternType="none">
          <fgColor indexed="64"/>
          <bgColor auto="1"/>
        </patternFill>
      </fill>
      <border diagonalUp="0" diagonalDown="0" outline="0">
        <left/>
        <right style="thin">
          <color indexed="64"/>
        </right>
        <top/>
        <bottom/>
      </border>
      <protection locked="1" hidden="0"/>
    </dxf>
    <dxf>
      <numFmt numFmtId="13" formatCode="0%"/>
      <alignment horizontal="general" vertical="bottom" textRotation="0" wrapText="0" indent="0" justifyLastLine="0" shrinkToFit="0" readingOrder="2"/>
      <border diagonalUp="0" diagonalDown="0" outline="0">
        <left style="thin">
          <color indexed="64"/>
        </left>
        <right/>
        <top/>
        <bottom style="thin">
          <color indexed="64"/>
        </bottom>
      </border>
    </dxf>
    <dxf>
      <fill>
        <patternFill patternType="solid">
          <fgColor indexed="64"/>
          <bgColor theme="0" tint="-4.9989318521683403E-2"/>
        </patternFill>
      </fill>
      <border diagonalUp="0" diagonalDown="0">
        <left style="medium">
          <color indexed="64"/>
        </left>
        <right style="medium">
          <color indexed="64"/>
        </right>
        <top/>
        <bottom/>
        <vertical/>
        <horizontal/>
      </border>
      <protection locked="0" hidden="0"/>
    </dxf>
    <dxf>
      <alignment horizontal="general" vertical="bottom" textRotation="0" wrapText="0" indent="0" justifyLastLine="0" shrinkToFit="0" readingOrder="2"/>
      <border diagonalUp="0" diagonalDown="0" outline="0">
        <left/>
        <right style="thin">
          <color indexed="64"/>
        </right>
        <top/>
        <bottom style="thin">
          <color indexed="64"/>
        </bottom>
      </border>
    </dxf>
    <dxf>
      <fill>
        <patternFill patternType="none">
          <fgColor indexed="64"/>
          <bgColor auto="1"/>
        </patternFill>
      </fill>
      <border diagonalUp="0" diagonalDown="0" outline="0">
        <left style="medium">
          <color indexed="64"/>
        </left>
        <right style="thin">
          <color indexed="64"/>
        </right>
        <top/>
        <bottom/>
      </border>
      <protection locked="1" hidden="0"/>
    </dxf>
    <dxf>
      <numFmt numFmtId="13" formatCode="0%"/>
      <border diagonalUp="0" diagonalDown="0" outline="0">
        <left style="thin">
          <color indexed="64"/>
        </left>
        <right/>
        <top/>
        <bottom style="thin">
          <color indexed="64"/>
        </bottom>
      </border>
    </dxf>
    <dxf>
      <fill>
        <patternFill patternType="solid">
          <fgColor indexed="64"/>
          <bgColor theme="2" tint="-9.9978637043366805E-2"/>
        </patternFill>
      </fill>
      <border diagonalUp="0" diagonalDown="0" outline="0">
        <left style="medium">
          <color indexed="64"/>
        </left>
        <right style="medium">
          <color indexed="64"/>
        </right>
        <top/>
        <bottom/>
      </border>
      <protection locked="0" hidden="0"/>
    </dxf>
    <dxf>
      <border diagonalUp="0" diagonalDown="0" outline="0">
        <left/>
        <right style="thin">
          <color indexed="64"/>
        </right>
        <top/>
        <bottom style="thin">
          <color indexed="64"/>
        </bottom>
      </border>
    </dxf>
    <dxf>
      <border diagonalUp="0" diagonalDown="0" outline="0">
        <left/>
        <right style="medium">
          <color indexed="64"/>
        </right>
        <top/>
        <bottom/>
      </border>
      <protection locked="1"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1" hidden="0"/>
    </dxf>
    <dxf>
      <fill>
        <patternFill patternType="solid">
          <bgColor theme="4" tint="0.59996337778862885"/>
        </patternFill>
      </fill>
    </dxf>
    <dxf>
      <fill>
        <patternFill>
          <fgColor theme="5" tint="0.59996337778862885"/>
          <bgColor theme="4" tint="0.59996337778862885"/>
        </patternFill>
      </fill>
    </dxf>
    <dxf>
      <fill>
        <patternFill>
          <bgColor theme="5" tint="0.59996337778862885"/>
        </patternFill>
      </fill>
    </dxf>
    <dxf>
      <fill>
        <patternFill>
          <bgColor theme="4" tint="0.59996337778862885"/>
        </patternFill>
      </fill>
    </dxf>
    <dxf>
      <fill>
        <patternFill>
          <bgColor theme="6" tint="0.59996337778862885"/>
        </patternFill>
      </fill>
    </dxf>
    <dxf>
      <fill>
        <patternFill>
          <bgColor theme="6" tint="0.39994506668294322"/>
        </patternFill>
      </fill>
    </dxf>
    <dxf>
      <font>
        <b/>
        <i val="0"/>
        <color theme="0"/>
      </font>
      <fill>
        <patternFill>
          <bgColor theme="6" tint="-0.24994659260841701"/>
        </patternFill>
      </fill>
    </dxf>
    <dxf>
      <font>
        <b/>
        <i val="0"/>
        <color theme="0"/>
      </font>
      <fill>
        <patternFill>
          <bgColor theme="6" tint="-0.499984740745262"/>
        </patternFill>
      </fill>
    </dxf>
    <dxf>
      <fill>
        <patternFill patternType="solid">
          <bgColor theme="4" tint="0.59996337778862885"/>
        </patternFill>
      </fill>
    </dxf>
    <dxf>
      <fill>
        <patternFill>
          <fgColor theme="5" tint="0.59996337778862885"/>
          <bgColor theme="4" tint="0.59996337778862885"/>
        </patternFill>
      </fill>
    </dxf>
    <dxf>
      <fill>
        <patternFill>
          <bgColor theme="5" tint="0.59996337778862885"/>
        </patternFill>
      </fill>
    </dxf>
    <dxf>
      <fill>
        <patternFill>
          <bgColor theme="4" tint="0.59996337778862885"/>
        </patternFill>
      </fill>
    </dxf>
    <dxf>
      <fill>
        <patternFill>
          <bgColor theme="6" tint="0.59996337778862885"/>
        </patternFill>
      </fill>
    </dxf>
    <dxf>
      <fill>
        <patternFill>
          <bgColor theme="6" tint="0.39994506668294322"/>
        </patternFill>
      </fill>
    </dxf>
    <dxf>
      <font>
        <b/>
        <i val="0"/>
        <color theme="0"/>
      </font>
      <fill>
        <patternFill>
          <bgColor theme="6" tint="-0.24994659260841701"/>
        </patternFill>
      </fill>
    </dxf>
    <dxf>
      <font>
        <b/>
        <i val="0"/>
        <color theme="0"/>
      </font>
      <fill>
        <patternFill>
          <bgColor theme="6" tint="-0.499984740745262"/>
        </patternFill>
      </fill>
    </dxf>
    <dxf>
      <fill>
        <patternFill patternType="solid">
          <fgColor indexed="64"/>
          <bgColor theme="0" tint="-4.9989318521683403E-2"/>
        </patternFill>
      </fill>
      <border diagonalUp="0" diagonalDown="0">
        <left style="medium">
          <color indexed="64"/>
        </left>
        <right style="medium">
          <color indexed="64"/>
        </right>
        <top/>
        <bottom/>
        <vertical/>
        <horizontal/>
      </border>
      <protection locked="0" hidden="0"/>
    </dxf>
    <dxf>
      <fill>
        <patternFill patternType="solid">
          <fgColor indexed="64"/>
          <bgColor theme="0" tint="-4.9989318521683403E-2"/>
        </patternFill>
      </fill>
      <border diagonalUp="0" diagonalDown="0">
        <left style="medium">
          <color indexed="64"/>
        </left>
        <right style="medium">
          <color indexed="64"/>
        </right>
        <top/>
        <bottom/>
        <vertical/>
        <horizontal/>
      </border>
      <protection locked="0" hidden="0"/>
    </dxf>
    <dxf>
      <fill>
        <patternFill patternType="solid">
          <fgColor indexed="64"/>
          <bgColor theme="0" tint="-4.9989318521683403E-2"/>
        </patternFill>
      </fill>
      <border diagonalUp="0" diagonalDown="0">
        <left style="medium">
          <color indexed="64"/>
        </left>
        <right style="medium">
          <color indexed="64"/>
        </right>
        <top/>
        <bottom/>
        <vertical/>
        <horizontal/>
      </border>
      <protection locked="0" hidden="0"/>
    </dxf>
    <dxf>
      <fill>
        <patternFill patternType="solid">
          <fgColor indexed="64"/>
          <bgColor theme="0" tint="-4.9989318521683403E-2"/>
        </patternFill>
      </fill>
      <border diagonalUp="0" diagonalDown="0">
        <left style="medium">
          <color indexed="64"/>
        </left>
        <right style="medium">
          <color indexed="64"/>
        </right>
        <top/>
        <bottom/>
        <vertical/>
        <horizontal/>
      </border>
      <protection locked="0" hidden="0"/>
    </dxf>
    <dxf>
      <numFmt numFmtId="2" formatCode="0.00"/>
      <fill>
        <patternFill patternType="none">
          <fgColor indexed="64"/>
          <bgColor auto="1"/>
        </patternFill>
      </fill>
      <border diagonalUp="0" diagonalDown="0" outline="0">
        <left style="thin">
          <color indexed="64"/>
        </left>
        <right/>
        <top/>
        <bottom style="thin">
          <color indexed="64"/>
        </bottom>
      </border>
    </dxf>
    <dxf>
      <numFmt numFmtId="0" formatCode="General"/>
      <fill>
        <patternFill patternType="none">
          <fgColor indexed="64"/>
          <bgColor auto="1"/>
        </patternFill>
      </fill>
      <border diagonalUp="0" diagonalDown="0" outline="0">
        <left/>
        <right style="thin">
          <color indexed="64"/>
        </right>
        <top/>
        <bottom/>
      </border>
      <protection locked="1" hidden="0"/>
    </dxf>
    <dxf>
      <numFmt numFmtId="13" formatCode="0%"/>
      <fill>
        <patternFill patternType="none">
          <fgColor indexed="64"/>
          <bgColor auto="1"/>
        </patternFill>
      </fill>
      <alignment horizontal="general" vertical="bottom" textRotation="0" wrapText="0" indent="0" justifyLastLine="0" shrinkToFit="0" readingOrder="2"/>
      <border diagonalUp="0" diagonalDown="0" outline="0">
        <left/>
        <right style="thin">
          <color indexed="64"/>
        </right>
        <top/>
        <bottom style="thin">
          <color indexed="64"/>
        </bottom>
      </border>
    </dxf>
    <dxf>
      <fill>
        <patternFill patternType="none">
          <fgColor indexed="64"/>
          <bgColor auto="1"/>
        </patternFill>
      </fill>
      <alignment horizontal="general" vertical="bottom" textRotation="0" wrapText="0" indent="0" justifyLastLine="0" shrinkToFit="0" readingOrder="2"/>
      <border diagonalUp="0" diagonalDown="0" outline="0">
        <left style="thin">
          <color indexed="64"/>
        </left>
        <right/>
        <top/>
        <bottom style="thin">
          <color indexed="64"/>
        </bottom>
      </border>
    </dxf>
    <dxf>
      <fill>
        <patternFill patternType="none">
          <fgColor indexed="64"/>
          <bgColor auto="1"/>
        </patternFill>
      </fill>
      <border diagonalUp="0" diagonalDown="0" outline="0">
        <left/>
        <right style="thin">
          <color indexed="64"/>
        </right>
        <top/>
        <bottom/>
      </border>
      <protection locked="1" hidden="0"/>
    </dxf>
    <dxf>
      <numFmt numFmtId="13" formatCode="0%"/>
      <fill>
        <patternFill patternType="none">
          <fgColor indexed="64"/>
          <bgColor auto="1"/>
        </patternFill>
      </fill>
      <border diagonalUp="0" diagonalDown="0" outline="0">
        <left/>
        <right style="thin">
          <color indexed="64"/>
        </right>
        <top/>
        <bottom style="thin">
          <color indexed="64"/>
        </bottom>
      </border>
    </dxf>
    <dxf>
      <fill>
        <patternFill patternType="none">
          <fgColor indexed="64"/>
          <bgColor auto="1"/>
        </patternFill>
      </fill>
      <border diagonalUp="0" diagonalDown="0" outline="0">
        <left style="thin">
          <color indexed="64"/>
        </left>
        <right/>
        <top/>
        <bottom style="thin">
          <color indexed="64"/>
        </bottom>
      </border>
    </dxf>
    <dxf>
      <fill>
        <patternFill patternType="none">
          <fgColor indexed="64"/>
          <bgColor auto="1"/>
        </patternFill>
      </fill>
      <border diagonalUp="0" diagonalDown="0" outline="0">
        <left/>
        <right style="thin">
          <color indexed="64"/>
        </right>
        <top/>
        <bottom/>
      </border>
      <protection locked="1" hidden="0"/>
    </dxf>
    <dxf>
      <fill>
        <patternFill patternType="none">
          <fgColor indexed="64"/>
          <bgColor auto="1"/>
        </patternFill>
      </fill>
      <border diagonalUp="0" diagonalDown="0" outline="0">
        <left/>
        <right style="thin">
          <color indexed="64"/>
        </right>
        <top/>
        <bottom style="thin">
          <color indexed="64"/>
        </bottom>
      </border>
    </dxf>
    <dxf>
      <fill>
        <patternFill patternType="none">
          <fgColor indexed="64"/>
          <bgColor auto="1"/>
        </patternFill>
      </fill>
      <border diagonalUp="0" diagonalDown="0" outline="0">
        <left style="thin">
          <color indexed="64"/>
        </left>
        <right/>
        <top/>
        <bottom/>
      </border>
      <protection locked="1" hidden="0"/>
    </dxf>
    <dxf>
      <fill>
        <patternFill patternType="none">
          <fgColor rgb="FF000000"/>
          <bgColor auto="1"/>
        </patternFill>
      </fill>
    </dxf>
    <dxf>
      <fill>
        <patternFill patternType="none">
          <fgColor rgb="FF000000"/>
          <bgColor auto="1"/>
        </patternFill>
      </fill>
    </dxf>
    <dxf>
      <fill>
        <patternFill patternType="none">
          <fgColor indexed="64"/>
          <bgColor auto="1"/>
        </patternFill>
      </fill>
      <alignment horizontal="right" vertical="bottom" textRotation="0" wrapText="0" indent="0" justifyLastLine="0" shrinkToFit="0" readingOrder="0"/>
    </dxf>
    <dxf>
      <alignment horizontal="right" vertical="bottom" textRotation="0" wrapText="0" indent="0" justifyLastLine="0" shrinkToFit="0" readingOrder="0"/>
    </dxf>
    <dxf>
      <border diagonalUp="0" diagonalDown="0" outline="0">
        <left/>
        <right style="thin">
          <color indexed="64"/>
        </right>
        <top/>
        <bottom style="thin">
          <color indexed="64"/>
        </bottom>
      </border>
    </dxf>
    <dxf>
      <numFmt numFmtId="0" formatCode="General"/>
      <fill>
        <patternFill patternType="none">
          <fgColor indexed="64"/>
          <bgColor auto="1"/>
        </patternFill>
      </fill>
      <border diagonalUp="0" diagonalDown="0">
        <left/>
        <right style="thin">
          <color indexed="64"/>
        </right>
        <top/>
        <bottom/>
      </border>
      <protection locked="1" hidden="0"/>
    </dxf>
    <dxf>
      <numFmt numFmtId="13" formatCode="0%"/>
      <alignment horizontal="general" vertical="bottom" textRotation="0" wrapText="0" indent="0" justifyLastLine="0" shrinkToFit="0" readingOrder="2"/>
      <border diagonalUp="0" diagonalDown="0" outline="0">
        <left style="thin">
          <color indexed="64"/>
        </left>
        <right/>
        <top/>
        <bottom style="thin">
          <color indexed="64"/>
        </bottom>
      </border>
    </dxf>
    <dxf>
      <alignment horizontal="general" vertical="bottom" textRotation="0" wrapText="0" indent="0" justifyLastLine="0" shrinkToFit="0" readingOrder="2"/>
      <border diagonalUp="0" diagonalDown="0" outline="0">
        <left/>
        <right style="thin">
          <color indexed="64"/>
        </right>
        <top/>
        <bottom style="thin">
          <color indexed="64"/>
        </bottom>
      </border>
    </dxf>
    <dxf>
      <fill>
        <patternFill patternType="none">
          <fgColor indexed="64"/>
          <bgColor auto="1"/>
        </patternFill>
      </fill>
      <border diagonalUp="0" diagonalDown="0">
        <left/>
        <right style="thin">
          <color indexed="64"/>
        </right>
        <top/>
        <bottom/>
      </border>
      <protection locked="1" hidden="0"/>
    </dxf>
    <dxf>
      <numFmt numFmtId="13" formatCode="0%"/>
      <border diagonalUp="0" diagonalDown="0" outline="0">
        <left style="thin">
          <color indexed="64"/>
        </left>
        <right/>
        <top/>
        <bottom style="thin">
          <color indexed="64"/>
        </bottom>
      </border>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1"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1" hidden="0"/>
    </dxf>
    <dxf>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55B1B8-BB9A-4210-B8B5-60D8324442E7}" name="Table1" displayName="Table1" ref="B13:G26" totalsRowCount="1" headerRowDxfId="45">
  <autoFilter ref="B13:G25" xr:uid="{71C9D737-4FB8-42B2-96A9-5E3E5417C29C}"/>
  <tableColumns count="6">
    <tableColumn id="1" xr3:uid="{7E7FFC74-9A0B-49E9-AC6D-B4F1044BF811}" name="סוג הכיסוי הצמחי" totalsRowLabel="סה&quot;כ" dataDxfId="11" totalsRowDxfId="10"/>
    <tableColumn id="2" xr3:uid="{B33CEAE6-F9F9-4DFE-9746-985743343B84}" name="צפיפות הביומסה*" dataDxfId="9" totalsRowDxfId="8"/>
    <tableColumn id="3" xr3:uid="{F6C53BFD-D865-4133-80F1-6FD8B5586E55}" name="% כיסוי השטח" totalsRowFunction="sum" dataDxfId="7" totalsRowDxfId="6" dataCellStyle="Percent"/>
    <tableColumn id="4" xr3:uid="{34DC81C1-E99B-4BEF-ADD6-805D7EF51D47}" name="צפיפות* % כיסוי" totalsRowFunction="sum" dataDxfId="5" totalsRowDxfId="4">
      <calculatedColumnFormula>IF(D14*C14&gt;=0,D14*C14,"יש למלא אחוז כיסוי לשטח")</calculatedColumnFormula>
    </tableColumn>
    <tableColumn id="5" xr3:uid="{B208ADC6-FA10-448D-A6EA-E78CFA3BF164}" name="% כיסוי השטח (מתוכנן)" totalsRowFunction="sum" dataDxfId="3" totalsRowDxfId="2" dataCellStyle="Percent"/>
    <tableColumn id="6" xr3:uid="{602F3BBA-4303-41CD-95DA-D8756FDB485A}" name="צפיפות* % כיסוי (מתוכנן)" totalsRowFunction="sum" dataDxfId="1" totalsRowDxfId="0">
      <calculatedColumnFormula>Table1[[#This Row],[% כיסוי השטח (מתוכנן)]]*Table1[[#This Row],[צפיפות הביומסה*]]</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0C75B6-BE4F-4A93-BBBC-18CA53FD6143}" name="Table1346" displayName="Table1346" ref="A8:F21" totalsRowCount="1" headerRowDxfId="44" dataDxfId="43" totalsRowDxfId="42">
  <autoFilter ref="A8:F20" xr:uid="{B0DB1175-C1D1-4858-93CF-BFB50203BB72}"/>
  <tableColumns count="6">
    <tableColumn id="1" xr3:uid="{0BF75C0E-6070-48AA-A5EF-D925F550FB69}" name="סוג הכיסוי הצמחי" totalsRowLabel="סה&quot;כ" dataDxfId="41" totalsRowDxfId="40"/>
    <tableColumn id="2" xr3:uid="{45E0A4FC-284A-439E-99A5-FCC9F8A91ADC}" name="צפיפות הביומסה1,2" dataDxfId="39" totalsRowDxfId="38"/>
    <tableColumn id="3" xr3:uid="{1B877CCD-F1B3-480A-860B-448C2C1AE0A4}" name="% כיסוי השטח" totalsRowFunction="sum" dataDxfId="31" totalsRowDxfId="37" dataCellStyle="Percent"/>
    <tableColumn id="4" xr3:uid="{12A53D82-3B77-404A-BC2A-39309C81348B}" name="ב. משוכללת קיים _x000a_(צפיפות* % כיסוי)" totalsRowFunction="sum" dataDxfId="36" totalsRowDxfId="35">
      <calculatedColumnFormula>IF(C9*B9&gt;=0,C9*B9,"יש למלא אחוז כיסוי לשטח")</calculatedColumnFormula>
    </tableColumn>
    <tableColumn id="5" xr3:uid="{93275127-B95A-4A13-A31B-89DF68D5A6AE}" name="% כיסוי השטח (מתוכנן)" totalsRowFunction="sum" dataDxfId="30" totalsRowDxfId="34" dataCellStyle="Percent"/>
    <tableColumn id="6" xr3:uid="{D8617745-10E3-4772-84EE-A51682A15C1C}" name="ב. משוכללת מתוכנן _x000a_(צפיפות* % כיסוי)" totalsRowFunction="sum" dataDxfId="33" totalsRowDxfId="32">
      <calculatedColumnFormula>Table1346[[#This Row],[% כיסוי השטח (מתוכנן)]]*Table1346[[#This Row],[צפיפות הביומסה1,2]]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860C5A-B15F-46B2-B478-F3C555545D91}" name="Table13" displayName="Table13" ref="A14:F27" totalsRowCount="1" headerRowDxfId="56">
  <autoFilter ref="A14:F26" xr:uid="{71C9D737-4FB8-42B2-96A9-5E3E5417C29C}"/>
  <tableColumns count="6">
    <tableColumn id="1" xr3:uid="{27AEAFA1-2B3B-49AE-82BF-F46EFD781726}" name="סוג הכיסוי הצמחי" totalsRowLabel="סה&quot;כ" dataDxfId="55" totalsRowDxfId="54"/>
    <tableColumn id="2" xr3:uid="{098CE513-DC68-4BB2-A0B7-09783F546D09}" name="צפיפות הביומסה*" dataDxfId="53" totalsRowDxfId="52"/>
    <tableColumn id="3" xr3:uid="{EB9ADC48-0AC9-4322-9B0A-198326969372}" name="% כיסוי השטח" totalsRowFunction="sum" dataDxfId="29" totalsRowDxfId="51" dataCellStyle="Percent"/>
    <tableColumn id="4" xr3:uid="{940B4BB1-A5C8-4FF6-8717-62FEE7D584AE}" name="ב. משוכללת קיים _x000a_(צפיפות* % כיסוי)" totalsRowFunction="sum" dataDxfId="50" totalsRowDxfId="49">
      <calculatedColumnFormula>IF(C15*B15&gt;=0,C15*B15,"יש למלא אחוז כיסוי לשטח")</calculatedColumnFormula>
    </tableColumn>
    <tableColumn id="5" xr3:uid="{4F1F4CD9-4225-480C-A4E8-D08FC1B182F4}" name="% כיסוי השטח (מתוכנן)" totalsRowFunction="sum" dataDxfId="28" totalsRowDxfId="48" dataCellStyle="Percent"/>
    <tableColumn id="6" xr3:uid="{F8EBC00F-77A0-4EAC-B3D5-ED5F79A32096}" name="ב. משוכללת מתוכנן _x000a_(צפיפות* % כיסוי)" totalsRowFunction="sum" dataDxfId="47" totalsRowDxfId="46">
      <calculatedColumnFormula>Table13[[#This Row],[% כיסוי השטח (מתוכנן)]]*Table13[[#This Row],[צפיפות הביומסה*]]</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87B6-9361-48B3-9FB4-57B5B3903FC9}">
  <sheetPr codeName="Sheet1"/>
  <dimension ref="B2:K41"/>
  <sheetViews>
    <sheetView rightToLeft="1" tabSelected="1" topLeftCell="B1" zoomScaleNormal="100" workbookViewId="0">
      <selection activeCell="D14" sqref="D14"/>
    </sheetView>
  </sheetViews>
  <sheetFormatPr defaultRowHeight="14.4" x14ac:dyDescent="0.55000000000000004"/>
  <cols>
    <col min="2" max="2" width="31.68359375" customWidth="1"/>
    <col min="3" max="4" width="17.68359375" customWidth="1"/>
    <col min="5" max="5" width="22.26171875" bestFit="1" customWidth="1"/>
    <col min="6" max="6" width="26.41796875" customWidth="1"/>
    <col min="7" max="7" width="24.41796875" bestFit="1" customWidth="1"/>
    <col min="8" max="8" width="15.26171875" customWidth="1"/>
    <col min="10" max="10" width="8.62890625" hidden="1" customWidth="1"/>
    <col min="11" max="11" width="5.578125" hidden="1" customWidth="1"/>
    <col min="12" max="12" width="9.15625" customWidth="1"/>
    <col min="13" max="13" width="9" customWidth="1"/>
    <col min="14" max="14" width="11.83984375" customWidth="1"/>
    <col min="15" max="15" width="9.15625" customWidth="1"/>
  </cols>
  <sheetData>
    <row r="2" spans="2:11" ht="18.3" x14ac:dyDescent="0.7">
      <c r="B2" s="1" t="s">
        <v>37</v>
      </c>
      <c r="G2" s="27" t="s">
        <v>61</v>
      </c>
    </row>
    <row r="5" spans="2:11" ht="31.5" customHeight="1" x14ac:dyDescent="0.55000000000000004">
      <c r="B5" s="43" t="s">
        <v>63</v>
      </c>
      <c r="C5" s="43"/>
      <c r="D5" s="43"/>
      <c r="E5" s="43"/>
      <c r="F5" s="43"/>
      <c r="G5" s="43"/>
    </row>
    <row r="6" spans="2:11" x14ac:dyDescent="0.55000000000000004">
      <c r="B6" t="s">
        <v>64</v>
      </c>
      <c r="C6" s="2"/>
      <c r="D6" s="2"/>
      <c r="E6" s="2"/>
      <c r="F6" s="2"/>
      <c r="G6" s="2"/>
    </row>
    <row r="7" spans="2:11" ht="31.5" customHeight="1" thickBot="1" x14ac:dyDescent="0.6">
      <c r="B7" s="41"/>
      <c r="C7" s="41"/>
      <c r="D7" s="41"/>
      <c r="E7" s="41"/>
      <c r="F7" s="41"/>
      <c r="G7" s="41"/>
    </row>
    <row r="8" spans="2:11" ht="14.7" thickBot="1" x14ac:dyDescent="0.6">
      <c r="B8" s="3" t="s">
        <v>0</v>
      </c>
      <c r="C8" s="4" t="str">
        <f>_xlfn.XLOOKUP(TRUE,K13:K17,J13:J17)</f>
        <v>ללא הישג</v>
      </c>
    </row>
    <row r="10" spans="2:11" x14ac:dyDescent="0.55000000000000004">
      <c r="B10" t="s">
        <v>33</v>
      </c>
    </row>
    <row r="11" spans="2:11" ht="14.7" thickBot="1" x14ac:dyDescent="0.6">
      <c r="D11" s="44" t="s">
        <v>1</v>
      </c>
      <c r="E11" s="45"/>
      <c r="F11" s="44" t="s">
        <v>2</v>
      </c>
      <c r="G11" s="45"/>
    </row>
    <row r="12" spans="2:11" x14ac:dyDescent="0.55000000000000004">
      <c r="D12" s="56" t="s">
        <v>3</v>
      </c>
      <c r="E12" s="5"/>
      <c r="F12" s="56" t="s">
        <v>3</v>
      </c>
      <c r="G12" s="6"/>
    </row>
    <row r="13" spans="2:11" x14ac:dyDescent="0.55000000000000004">
      <c r="B13" s="7" t="s">
        <v>4</v>
      </c>
      <c r="C13" s="8" t="s">
        <v>5</v>
      </c>
      <c r="D13" s="9" t="s">
        <v>6</v>
      </c>
      <c r="E13" s="10" t="s">
        <v>7</v>
      </c>
      <c r="F13" s="9" t="s">
        <v>8</v>
      </c>
      <c r="G13" s="11" t="s">
        <v>9</v>
      </c>
      <c r="J13" s="12" t="s">
        <v>10</v>
      </c>
      <c r="K13" s="12" t="b">
        <f>AND(Table1[[#Totals],[% כיסוי השטח (מתוכנן)]]=0,Table1[[#Totals],[% כיסוי השטח]]=0)</f>
        <v>1</v>
      </c>
    </row>
    <row r="14" spans="2:11" x14ac:dyDescent="0.55000000000000004">
      <c r="B14" s="13" t="s">
        <v>58</v>
      </c>
      <c r="C14">
        <v>5</v>
      </c>
      <c r="D14" s="54"/>
      <c r="E14">
        <f t="shared" ref="E14:E25" si="0">IF(D14*C14&gt;=0,D14*C14,"יש למלא אחוז כיסוי לשטח")</f>
        <v>0</v>
      </c>
      <c r="F14" s="54"/>
      <c r="G14" s="29">
        <f>Table1[[#This Row],[% כיסוי השטח (מתוכנן)]]*Table1[[#This Row],[צפיפות הביומסה*]]</f>
        <v>0</v>
      </c>
      <c r="J14" s="12" t="s">
        <v>11</v>
      </c>
      <c r="K14" s="12" t="b">
        <f>AND(Table1[[#Totals],[צפיפות* % כיסוי]]&gt;0,AND(K17=FALSE,K16=FALSE,K15=FALSE),TRUE)</f>
        <v>0</v>
      </c>
    </row>
    <row r="15" spans="2:11" x14ac:dyDescent="0.55000000000000004">
      <c r="B15" s="13" t="s">
        <v>12</v>
      </c>
      <c r="C15">
        <v>4</v>
      </c>
      <c r="D15" s="55"/>
      <c r="E15">
        <f t="shared" si="0"/>
        <v>0</v>
      </c>
      <c r="F15" s="55"/>
      <c r="G15" s="29">
        <f>Table1[[#This Row],[% כיסוי השטח (מתוכנן)]]*Table1[[#This Row],[צפיפות הביומסה*]]</f>
        <v>0</v>
      </c>
      <c r="J15" s="12" t="s">
        <v>13</v>
      </c>
      <c r="K15" s="12" t="b">
        <f>IF(AND(Table1[[#Totals],[צפיפות* % כיסוי (מתוכנן)]]&gt;=Table1[[#Totals],[צפיפות* % כיסוי]]/2,Table1[[#Totals],[צפיפות* % כיסוי (מתוכנן)]]&lt;Table1[[#Totals],[צפיפות* % כיסוי]]),TRUE,FALSE)</f>
        <v>0</v>
      </c>
    </row>
    <row r="16" spans="2:11" x14ac:dyDescent="0.55000000000000004">
      <c r="B16" s="13" t="s">
        <v>48</v>
      </c>
      <c r="C16">
        <v>2</v>
      </c>
      <c r="D16" s="54"/>
      <c r="E16">
        <f t="shared" si="0"/>
        <v>0</v>
      </c>
      <c r="F16" s="54"/>
      <c r="G16" s="29">
        <f>Table1[[#This Row],[% כיסוי השטח (מתוכנן)]]*Table1[[#This Row],[צפיפות הביומסה*]]</f>
        <v>0</v>
      </c>
      <c r="J16" s="12" t="s">
        <v>14</v>
      </c>
      <c r="K16" s="12" t="b">
        <f>AND(Table1[[#Totals],[צפיפות* % כיסוי (מתוכנן)]]&lt;(Table1[[#Totals],[צפיפות* % כיסוי]])*1.1,Table1[[#Totals],[צפיפות* % כיסוי (מתוכנן)]]&gt;=Table1[[#Totals],[צפיפות* % כיסוי]])</f>
        <v>0</v>
      </c>
    </row>
    <row r="17" spans="2:11" x14ac:dyDescent="0.55000000000000004">
      <c r="B17" s="13" t="s">
        <v>15</v>
      </c>
      <c r="C17">
        <v>1.5</v>
      </c>
      <c r="D17" s="55"/>
      <c r="E17">
        <f t="shared" si="0"/>
        <v>0</v>
      </c>
      <c r="F17" s="55"/>
      <c r="G17" s="29">
        <f>Table1[[#This Row],[% כיסוי השטח (מתוכנן)]]*Table1[[#This Row],[צפיפות הביומסה*]]</f>
        <v>0</v>
      </c>
      <c r="J17" s="12" t="s">
        <v>60</v>
      </c>
      <c r="K17" s="12" t="b">
        <f>IF(Table1[[#Totals],[צפיפות* % כיסוי (מתוכנן)]]&gt;=Table1[[#Totals],[צפיפות* % כיסוי]]*1.1,TRUE)</f>
        <v>1</v>
      </c>
    </row>
    <row r="18" spans="2:11" x14ac:dyDescent="0.55000000000000004">
      <c r="B18" s="13" t="s">
        <v>17</v>
      </c>
      <c r="C18">
        <v>1</v>
      </c>
      <c r="D18" s="54"/>
      <c r="E18">
        <f t="shared" si="0"/>
        <v>0</v>
      </c>
      <c r="F18" s="54"/>
      <c r="G18" s="29">
        <f>Table1[[#This Row],[% כיסוי השטח (מתוכנן)]]*Table1[[#This Row],[צפיפות הביומסה*]]</f>
        <v>0</v>
      </c>
    </row>
    <row r="19" spans="2:11" x14ac:dyDescent="0.55000000000000004">
      <c r="B19" s="13" t="s">
        <v>18</v>
      </c>
      <c r="C19">
        <v>1</v>
      </c>
      <c r="D19" s="55"/>
      <c r="E19">
        <f t="shared" si="0"/>
        <v>0</v>
      </c>
      <c r="F19" s="55"/>
      <c r="G19" s="29">
        <f>Table1[[#This Row],[% כיסוי השטח (מתוכנן)]]*Table1[[#This Row],[צפיפות הביומסה*]]</f>
        <v>0</v>
      </c>
    </row>
    <row r="20" spans="2:11" x14ac:dyDescent="0.55000000000000004">
      <c r="B20" s="13" t="s">
        <v>19</v>
      </c>
      <c r="C20">
        <v>1</v>
      </c>
      <c r="D20" s="54"/>
      <c r="E20">
        <f t="shared" si="0"/>
        <v>0</v>
      </c>
      <c r="F20" s="54"/>
      <c r="G20" s="29">
        <f>Table1[[#This Row],[% כיסוי השטח (מתוכנן)]]*Table1[[#This Row],[צפיפות הביומסה*]]</f>
        <v>0</v>
      </c>
    </row>
    <row r="21" spans="2:11" x14ac:dyDescent="0.55000000000000004">
      <c r="B21" s="13" t="s">
        <v>20</v>
      </c>
      <c r="C21">
        <v>1.5</v>
      </c>
      <c r="D21" s="55"/>
      <c r="E21">
        <f t="shared" si="0"/>
        <v>0</v>
      </c>
      <c r="F21" s="55"/>
      <c r="G21" s="29">
        <f>Table1[[#This Row],[% כיסוי השטח (מתוכנן)]]*Table1[[#This Row],[צפיפות הביומסה*]]</f>
        <v>0</v>
      </c>
    </row>
    <row r="22" spans="2:11" x14ac:dyDescent="0.55000000000000004">
      <c r="B22" s="13" t="s">
        <v>21</v>
      </c>
      <c r="C22">
        <v>6</v>
      </c>
      <c r="D22" s="54"/>
      <c r="E22">
        <f t="shared" si="0"/>
        <v>0</v>
      </c>
      <c r="F22" s="54"/>
      <c r="G22" s="29">
        <f>Table1[[#This Row],[% כיסוי השטח (מתוכנן)]]*Table1[[#This Row],[צפיפות הביומסה*]]</f>
        <v>0</v>
      </c>
    </row>
    <row r="23" spans="2:11" x14ac:dyDescent="0.55000000000000004">
      <c r="B23" s="13" t="s">
        <v>22</v>
      </c>
      <c r="C23">
        <v>3.5</v>
      </c>
      <c r="D23" s="55"/>
      <c r="E23">
        <f t="shared" si="0"/>
        <v>0</v>
      </c>
      <c r="F23" s="55"/>
      <c r="G23" s="29">
        <f>Table1[[#This Row],[% כיסוי השטח (מתוכנן)]]*Table1[[#This Row],[צפיפות הביומסה*]]</f>
        <v>0</v>
      </c>
    </row>
    <row r="24" spans="2:11" x14ac:dyDescent="0.55000000000000004">
      <c r="B24" s="13" t="s">
        <v>23</v>
      </c>
      <c r="C24">
        <v>6</v>
      </c>
      <c r="D24" s="54"/>
      <c r="E24">
        <f t="shared" si="0"/>
        <v>0</v>
      </c>
      <c r="F24" s="54"/>
      <c r="G24" s="29">
        <f>Table1[[#This Row],[% כיסוי השטח (מתוכנן)]]*Table1[[#This Row],[צפיפות הביומסה*]]</f>
        <v>0</v>
      </c>
    </row>
    <row r="25" spans="2:11" ht="43.2" x14ac:dyDescent="0.55000000000000004">
      <c r="B25" s="15" t="s">
        <v>24</v>
      </c>
      <c r="C25">
        <v>0</v>
      </c>
      <c r="D25" s="55"/>
      <c r="E25">
        <f t="shared" si="0"/>
        <v>0</v>
      </c>
      <c r="F25" s="55"/>
      <c r="G25" s="29">
        <f>Table1[[#This Row],[% כיסוי השטח (מתוכנן)]]*Table1[[#This Row],[צפיפות הביומסה*]]</f>
        <v>0</v>
      </c>
    </row>
    <row r="26" spans="2:11" x14ac:dyDescent="0.55000000000000004">
      <c r="B26" s="16" t="s">
        <v>25</v>
      </c>
      <c r="C26" s="17"/>
      <c r="D26" s="18">
        <f>SUBTOTAL(109,Table1[% כיסוי השטח])</f>
        <v>0</v>
      </c>
      <c r="E26" s="19">
        <f>SUBTOTAL(109,Table1[צפיפות* % כיסוי])</f>
        <v>0</v>
      </c>
      <c r="F26" s="20">
        <f>SUBTOTAL(109,Table1[% כיסוי השטח (מתוכנן)])</f>
        <v>0</v>
      </c>
      <c r="G26" s="30">
        <f>SUBTOTAL(109,Table1[צפיפות* % כיסוי (מתוכנן)])</f>
        <v>0</v>
      </c>
    </row>
    <row r="27" spans="2:11" x14ac:dyDescent="0.55000000000000004">
      <c r="D27" s="21"/>
    </row>
    <row r="28" spans="2:11" ht="31.8" customHeight="1" x14ac:dyDescent="0.55000000000000004">
      <c r="B28" s="53" t="s">
        <v>65</v>
      </c>
      <c r="C28" s="53"/>
      <c r="D28" s="53"/>
      <c r="E28" s="53"/>
      <c r="F28" s="53"/>
      <c r="G28" s="53"/>
    </row>
    <row r="30" spans="2:11" x14ac:dyDescent="0.55000000000000004">
      <c r="B30" s="46" t="s">
        <v>26</v>
      </c>
      <c r="C30" s="47"/>
      <c r="D30" s="50" t="s">
        <v>27</v>
      </c>
      <c r="E30" s="51"/>
      <c r="F30" s="51"/>
      <c r="G30" s="52"/>
    </row>
    <row r="31" spans="2:11" x14ac:dyDescent="0.55000000000000004">
      <c r="B31" s="48"/>
      <c r="C31" s="49"/>
      <c r="D31" s="22" t="s">
        <v>11</v>
      </c>
      <c r="E31" s="22" t="s">
        <v>13</v>
      </c>
      <c r="F31" s="22" t="s">
        <v>14</v>
      </c>
      <c r="G31" s="22" t="s">
        <v>16</v>
      </c>
    </row>
    <row r="32" spans="2:11" ht="403.2" x14ac:dyDescent="0.55000000000000004">
      <c r="B32" s="23" t="s">
        <v>38</v>
      </c>
      <c r="C32" s="24"/>
      <c r="D32" s="25" t="s">
        <v>51</v>
      </c>
      <c r="E32" s="25" t="s">
        <v>52</v>
      </c>
      <c r="F32" s="25" t="s">
        <v>53</v>
      </c>
      <c r="G32" s="25" t="s">
        <v>54</v>
      </c>
    </row>
    <row r="34" spans="2:7" x14ac:dyDescent="0.55000000000000004">
      <c r="B34" t="s">
        <v>59</v>
      </c>
      <c r="C34" s="41"/>
      <c r="D34" s="41"/>
      <c r="E34" s="41"/>
      <c r="F34" s="41"/>
      <c r="G34" s="41"/>
    </row>
    <row r="35" spans="2:7" x14ac:dyDescent="0.55000000000000004">
      <c r="C35" s="41"/>
      <c r="D35" s="41"/>
      <c r="E35" s="41"/>
      <c r="F35" s="41"/>
      <c r="G35" s="41"/>
    </row>
    <row r="36" spans="2:7" x14ac:dyDescent="0.55000000000000004">
      <c r="B36" s="3" t="s">
        <v>28</v>
      </c>
    </row>
    <row r="37" spans="2:7" x14ac:dyDescent="0.55000000000000004">
      <c r="B37" s="10" t="s">
        <v>29</v>
      </c>
    </row>
    <row r="38" spans="2:7" x14ac:dyDescent="0.55000000000000004">
      <c r="B38" s="10" t="s">
        <v>30</v>
      </c>
    </row>
    <row r="40" spans="2:7" x14ac:dyDescent="0.55000000000000004">
      <c r="B40" s="3" t="s">
        <v>31</v>
      </c>
    </row>
    <row r="41" spans="2:7" x14ac:dyDescent="0.55000000000000004">
      <c r="B41" t="s">
        <v>49</v>
      </c>
    </row>
  </sheetData>
  <sheetProtection algorithmName="SHA-512" hashValue="M5U32F2d1v84zXywV1TWmXLZGBmqWzl0HN1166xeSh/bHSX1FSlsVIKcGIEctl/BduWaAxV3r4uTP8QhJCF5ww==" saltValue="ScM/F5f6H7Y8VuTyyPps/A==" spinCount="100000" sheet="1" objects="1" scenarios="1"/>
  <mergeCells count="6">
    <mergeCell ref="B5:G5"/>
    <mergeCell ref="D11:E11"/>
    <mergeCell ref="F11:G11"/>
    <mergeCell ref="B30:C31"/>
    <mergeCell ref="D30:G30"/>
    <mergeCell ref="B28:G28"/>
  </mergeCells>
  <conditionalFormatting sqref="C8">
    <cfRule type="expression" dxfId="27" priority="1">
      <formula>SEARCH("מרפא",$C$8)</formula>
    </cfRule>
    <cfRule type="expression" dxfId="26" priority="2">
      <formula>SEARCH("בר קיימה",$C$8)</formula>
    </cfRule>
    <cfRule type="expression" dxfId="25" priority="3">
      <formula>SEARCH("שיפור ניכר",$C$8)</formula>
    </cfRule>
    <cfRule type="expression" dxfId="24" priority="4">
      <formula>SEARCH("משופר",$C$8)</formula>
    </cfRule>
    <cfRule type="expression" dxfId="23" priority="5">
      <formula>SEARCH("ללא הישג",$C$8)</formula>
    </cfRule>
    <cfRule type="expression" dxfId="22" priority="6">
      <formula>"if($C$8=""ללא הישג"", True)"</formula>
    </cfRule>
    <cfRule type="expression" dxfId="21" priority="7">
      <formula>"ללא הישג"</formula>
    </cfRule>
    <cfRule type="expression" dxfId="20" priority="8">
      <formula xml:space="preserve"> "ללא הישג"</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2A9A-ADD8-4C00-AE0E-C9EAE68F963C}">
  <dimension ref="A2:M34"/>
  <sheetViews>
    <sheetView rightToLeft="1" zoomScaleNormal="100" workbookViewId="0"/>
  </sheetViews>
  <sheetFormatPr defaultRowHeight="14.4" x14ac:dyDescent="0.55000000000000004"/>
  <cols>
    <col min="1" max="1" width="31.68359375" customWidth="1"/>
    <col min="2" max="3" width="17.68359375" customWidth="1"/>
    <col min="4" max="4" width="22.26171875" bestFit="1" customWidth="1"/>
    <col min="5" max="5" width="26.41796875" customWidth="1"/>
    <col min="6" max="6" width="24.41796875" bestFit="1" customWidth="1"/>
    <col min="7" max="7" width="15.26171875" customWidth="1"/>
    <col min="11" max="11" width="0" hidden="1" customWidth="1"/>
    <col min="12" max="12" width="9" hidden="1" customWidth="1"/>
    <col min="13" max="13" width="6.15625" hidden="1" customWidth="1"/>
    <col min="14" max="14" width="0" hidden="1" customWidth="1"/>
  </cols>
  <sheetData>
    <row r="2" spans="1:13" ht="18.3" x14ac:dyDescent="0.7">
      <c r="A2" s="1" t="s">
        <v>50</v>
      </c>
      <c r="F2" s="27" t="s">
        <v>62</v>
      </c>
    </row>
    <row r="4" spans="1:13" ht="68.099999999999994" customHeight="1" x14ac:dyDescent="0.55000000000000004">
      <c r="A4" s="43" t="s">
        <v>47</v>
      </c>
      <c r="B4" s="43"/>
      <c r="C4" s="43"/>
      <c r="D4" s="43"/>
      <c r="E4" s="43"/>
      <c r="F4" s="43"/>
    </row>
    <row r="6" spans="1:13" ht="14.7" thickBot="1" x14ac:dyDescent="0.6">
      <c r="C6" s="44" t="s">
        <v>1</v>
      </c>
      <c r="D6" s="45"/>
      <c r="E6" s="44" t="s">
        <v>2</v>
      </c>
      <c r="F6" s="45"/>
    </row>
    <row r="7" spans="1:13" x14ac:dyDescent="0.55000000000000004">
      <c r="C7" s="56" t="s">
        <v>3</v>
      </c>
      <c r="D7" s="5"/>
      <c r="E7" s="56" t="s">
        <v>3</v>
      </c>
      <c r="F7" s="6"/>
    </row>
    <row r="8" spans="1:13" ht="28.8" x14ac:dyDescent="0.55000000000000004">
      <c r="A8" s="7" t="s">
        <v>4</v>
      </c>
      <c r="B8" s="8" t="s">
        <v>35</v>
      </c>
      <c r="C8" s="9" t="s">
        <v>6</v>
      </c>
      <c r="D8" s="2" t="s">
        <v>44</v>
      </c>
      <c r="E8" s="9" t="s">
        <v>8</v>
      </c>
      <c r="F8" s="28" t="s">
        <v>43</v>
      </c>
      <c r="L8" s="12" t="s">
        <v>10</v>
      </c>
      <c r="M8" s="12" t="b">
        <f>IF(Table1346[[#Totals],[ב. משוכללת קיים 
(צפיפות* % כיסוי)]]=0, TRUE)</f>
        <v>0</v>
      </c>
    </row>
    <row r="9" spans="1:13" x14ac:dyDescent="0.55000000000000004">
      <c r="A9" s="13" t="s">
        <v>58</v>
      </c>
      <c r="B9">
        <v>5</v>
      </c>
      <c r="C9" s="54">
        <v>0</v>
      </c>
      <c r="D9">
        <f t="shared" ref="D9:D20" si="0">IF(C9*B9&gt;=0,C9*B9,"יש למלא אחוז כיסוי לשטח")</f>
        <v>0</v>
      </c>
      <c r="E9" s="54">
        <v>0.15</v>
      </c>
      <c r="F9" s="14">
        <f>Table1346[[#This Row],[% כיסוי השטח (מתוכנן)]]*Table1346[[#This Row],[צפיפות הביומסה1,2]]</f>
        <v>0.75</v>
      </c>
      <c r="L9" s="12" t="s">
        <v>11</v>
      </c>
      <c r="M9" s="12" t="b">
        <f>AND(Table1346[[#Totals],[ב. משוכללת קיים 
(צפיפות* % כיסוי)]]&gt;0,AND(M12=FALSE,M11=FALSE,M10=FALSE),TRUE)</f>
        <v>0</v>
      </c>
    </row>
    <row r="10" spans="1:13" x14ac:dyDescent="0.55000000000000004">
      <c r="A10" s="13" t="s">
        <v>12</v>
      </c>
      <c r="B10">
        <v>4</v>
      </c>
      <c r="C10" s="55">
        <v>0.02</v>
      </c>
      <c r="D10">
        <f t="shared" si="0"/>
        <v>0.08</v>
      </c>
      <c r="E10" s="55">
        <v>0.15</v>
      </c>
      <c r="F10" s="14">
        <f>Table1346[[#This Row],[% כיסוי השטח (מתוכנן)]]*Table1346[[#This Row],[צפיפות הביומסה1,2]]</f>
        <v>0.6</v>
      </c>
      <c r="L10" s="12" t="s">
        <v>13</v>
      </c>
      <c r="M10" s="12" t="b">
        <f>IF(AND(Table1346[[#Totals],[ב. משוכללת מתוכנן 
(צפיפות* % כיסוי)]]&gt;Table1346[[#Totals],[ב. משוכללת קיים 
(צפיפות* % כיסוי)]]/2,Table1346[[#Totals],[ב. משוכללת מתוכנן 
(צפיפות* % כיסוי)]]&lt;Table1346[[#Totals],[ב. משוכללת קיים 
(צפיפות* % כיסוי)]]),TRUE,FALSE)</f>
        <v>1</v>
      </c>
    </row>
    <row r="11" spans="1:13" x14ac:dyDescent="0.55000000000000004">
      <c r="A11" s="13" t="s">
        <v>48</v>
      </c>
      <c r="B11">
        <v>2</v>
      </c>
      <c r="C11" s="54">
        <v>0</v>
      </c>
      <c r="D11">
        <f t="shared" si="0"/>
        <v>0</v>
      </c>
      <c r="E11" s="54"/>
      <c r="F11" s="14">
        <f>Table1346[[#This Row],[% כיסוי השטח (מתוכנן)]]*Table1346[[#This Row],[צפיפות הביומסה1,2]]</f>
        <v>0</v>
      </c>
      <c r="L11" s="12" t="s">
        <v>14</v>
      </c>
      <c r="M11" s="12" t="b">
        <f>AND(Table1346[[#Totals],[ב. משוכללת מתוכנן 
(צפיפות* % כיסוי)]]=Table1346[[#Totals],[ב. משוכללת קיים 
(צפיפות* % כיסוי)]],M8=FALSE,TRUE)</f>
        <v>0</v>
      </c>
    </row>
    <row r="12" spans="1:13" x14ac:dyDescent="0.55000000000000004">
      <c r="A12" s="13" t="s">
        <v>15</v>
      </c>
      <c r="B12">
        <v>1.5</v>
      </c>
      <c r="C12" s="55"/>
      <c r="D12">
        <f t="shared" si="0"/>
        <v>0</v>
      </c>
      <c r="E12" s="55"/>
      <c r="F12" s="14">
        <f>Table1346[[#This Row],[% כיסוי השטח (מתוכנן)]]*Table1346[[#This Row],[צפיפות הביומסה1,2]]</f>
        <v>0</v>
      </c>
      <c r="L12" s="12" t="s">
        <v>16</v>
      </c>
      <c r="M12" s="12" t="b">
        <f>IF(Table1346[[#Totals],[ב. משוכללת מתוכנן 
(צפיפות* % כיסוי)]]&gt;Table1346[[#Totals],[ב. משוכללת קיים 
(צפיפות* % כיסוי)]],TRUE)</f>
        <v>0</v>
      </c>
    </row>
    <row r="13" spans="1:13" x14ac:dyDescent="0.55000000000000004">
      <c r="A13" s="13" t="s">
        <v>17</v>
      </c>
      <c r="B13">
        <v>1</v>
      </c>
      <c r="C13" s="54"/>
      <c r="D13">
        <f t="shared" si="0"/>
        <v>0</v>
      </c>
      <c r="E13" s="54">
        <v>0.05</v>
      </c>
      <c r="F13" s="14">
        <f>Table1346[[#This Row],[% כיסוי השטח (מתוכנן)]]*Table1346[[#This Row],[צפיפות הביומסה1,2]]</f>
        <v>0.05</v>
      </c>
    </row>
    <row r="14" spans="1:13" x14ac:dyDescent="0.55000000000000004">
      <c r="A14" s="13" t="s">
        <v>18</v>
      </c>
      <c r="B14">
        <v>1</v>
      </c>
      <c r="C14" s="55"/>
      <c r="D14">
        <f t="shared" si="0"/>
        <v>0</v>
      </c>
      <c r="E14" s="55">
        <v>0.05</v>
      </c>
      <c r="F14" s="14">
        <f>Table1346[[#This Row],[% כיסוי השטח (מתוכנן)]]*Table1346[[#This Row],[צפיפות הביומסה1,2]]</f>
        <v>0.05</v>
      </c>
    </row>
    <row r="15" spans="1:13" x14ac:dyDescent="0.55000000000000004">
      <c r="A15" s="13" t="s">
        <v>19</v>
      </c>
      <c r="B15">
        <v>1</v>
      </c>
      <c r="C15" s="54"/>
      <c r="D15">
        <f t="shared" si="0"/>
        <v>0</v>
      </c>
      <c r="E15" s="54">
        <v>0.05</v>
      </c>
      <c r="F15" s="14">
        <f>Table1346[[#This Row],[% כיסוי השטח (מתוכנן)]]*Table1346[[#This Row],[צפיפות הביומסה1,2]]</f>
        <v>0.05</v>
      </c>
    </row>
    <row r="16" spans="1:13" x14ac:dyDescent="0.55000000000000004">
      <c r="A16" s="13" t="s">
        <v>20</v>
      </c>
      <c r="B16">
        <v>1.5</v>
      </c>
      <c r="C16" s="55"/>
      <c r="D16">
        <f t="shared" si="0"/>
        <v>0</v>
      </c>
      <c r="E16" s="55"/>
      <c r="F16" s="14">
        <f>Table1346[[#This Row],[% כיסוי השטח (מתוכנן)]]*Table1346[[#This Row],[צפיפות הביומסה1,2]]</f>
        <v>0</v>
      </c>
    </row>
    <row r="17" spans="1:6" x14ac:dyDescent="0.55000000000000004">
      <c r="A17" s="13" t="s">
        <v>21</v>
      </c>
      <c r="B17">
        <v>6</v>
      </c>
      <c r="C17" s="54"/>
      <c r="D17">
        <f t="shared" si="0"/>
        <v>0</v>
      </c>
      <c r="E17" s="54">
        <v>0</v>
      </c>
      <c r="F17" s="14">
        <f>Table1346[[#This Row],[% כיסוי השטח (מתוכנן)]]*Table1346[[#This Row],[צפיפות הביומסה1,2]]</f>
        <v>0</v>
      </c>
    </row>
    <row r="18" spans="1:6" x14ac:dyDescent="0.55000000000000004">
      <c r="A18" s="13" t="s">
        <v>22</v>
      </c>
      <c r="B18">
        <v>3.5</v>
      </c>
      <c r="C18" s="55">
        <v>0.8</v>
      </c>
      <c r="D18">
        <f t="shared" si="0"/>
        <v>2.8000000000000003</v>
      </c>
      <c r="E18" s="55"/>
      <c r="F18" s="14">
        <f>Table1346[[#This Row],[% כיסוי השטח (מתוכנן)]]*Table1346[[#This Row],[צפיפות הביומסה1,2]]</f>
        <v>0</v>
      </c>
    </row>
    <row r="19" spans="1:6" x14ac:dyDescent="0.55000000000000004">
      <c r="A19" s="13" t="s">
        <v>23</v>
      </c>
      <c r="B19">
        <v>6</v>
      </c>
      <c r="C19" s="54">
        <v>0</v>
      </c>
      <c r="D19">
        <f t="shared" si="0"/>
        <v>0</v>
      </c>
      <c r="E19" s="54"/>
      <c r="F19" s="14">
        <f>Table1346[[#This Row],[% כיסוי השטח (מתוכנן)]]*Table1346[[#This Row],[צפיפות הביומסה1,2]]</f>
        <v>0</v>
      </c>
    </row>
    <row r="20" spans="1:6" x14ac:dyDescent="0.55000000000000004">
      <c r="A20" s="15" t="s">
        <v>41</v>
      </c>
      <c r="B20">
        <v>0</v>
      </c>
      <c r="C20" s="55">
        <v>0.18</v>
      </c>
      <c r="D20">
        <f t="shared" si="0"/>
        <v>0</v>
      </c>
      <c r="E20" s="55">
        <v>0.6</v>
      </c>
      <c r="F20" s="14">
        <f>Table1346[[#This Row],[% כיסוי השטח (מתוכנן)]]*Table1346[[#This Row],[צפיפות הביומסה1,2]]</f>
        <v>0</v>
      </c>
    </row>
    <row r="21" spans="1:6" x14ac:dyDescent="0.55000000000000004">
      <c r="A21" s="17" t="s">
        <v>25</v>
      </c>
      <c r="B21" s="16"/>
      <c r="C21" s="37">
        <f>SUBTOTAL(109,Table1346[% כיסוי השטח])</f>
        <v>1</v>
      </c>
      <c r="D21" s="38">
        <f>SUBTOTAL(109,Table1346[ב. משוכללת קיים 
(צפיפות* % כיסוי)])</f>
        <v>2.8800000000000003</v>
      </c>
      <c r="E21" s="39">
        <f>SUBTOTAL(109,Table1346[% כיסוי השטח (מתוכנן)])</f>
        <v>1.0499999999999998</v>
      </c>
      <c r="F21" s="40">
        <f>SUBTOTAL(109,Table1346[ב. משוכללת מתוכנן 
(צפיפות* % כיסוי)])</f>
        <v>1.5000000000000002</v>
      </c>
    </row>
    <row r="22" spans="1:6" x14ac:dyDescent="0.55000000000000004">
      <c r="A22" t="s">
        <v>56</v>
      </c>
      <c r="C22" s="36"/>
    </row>
    <row r="24" spans="1:6" x14ac:dyDescent="0.55000000000000004">
      <c r="A24" s="46" t="s">
        <v>26</v>
      </c>
      <c r="B24" s="47"/>
      <c r="C24" s="50" t="s">
        <v>27</v>
      </c>
      <c r="D24" s="51"/>
      <c r="E24" s="51"/>
      <c r="F24" s="52"/>
    </row>
    <row r="25" spans="1:6" x14ac:dyDescent="0.55000000000000004">
      <c r="A25" s="48"/>
      <c r="B25" s="49"/>
      <c r="C25" s="22" t="s">
        <v>11</v>
      </c>
      <c r="D25" s="22" t="s">
        <v>13</v>
      </c>
      <c r="E25" s="22" t="s">
        <v>14</v>
      </c>
      <c r="F25" s="22" t="s">
        <v>16</v>
      </c>
    </row>
    <row r="26" spans="1:6" ht="403.2" x14ac:dyDescent="0.55000000000000004">
      <c r="A26" s="23" t="s">
        <v>55</v>
      </c>
      <c r="B26" s="24"/>
      <c r="C26" s="25" t="s">
        <v>51</v>
      </c>
      <c r="D26" s="25" t="s">
        <v>52</v>
      </c>
      <c r="E26" s="25" t="s">
        <v>53</v>
      </c>
      <c r="F26" s="25" t="s">
        <v>54</v>
      </c>
    </row>
    <row r="28" spans="1:6" x14ac:dyDescent="0.55000000000000004">
      <c r="A28" s="3" t="s">
        <v>28</v>
      </c>
    </row>
    <row r="29" spans="1:6" x14ac:dyDescent="0.55000000000000004">
      <c r="A29" s="10" t="s">
        <v>29</v>
      </c>
    </row>
    <row r="30" spans="1:6" x14ac:dyDescent="0.55000000000000004">
      <c r="A30" s="10" t="s">
        <v>30</v>
      </c>
    </row>
    <row r="32" spans="1:6" x14ac:dyDescent="0.55000000000000004">
      <c r="A32" s="3" t="s">
        <v>31</v>
      </c>
    </row>
    <row r="33" spans="1:1" x14ac:dyDescent="0.55000000000000004">
      <c r="A33" t="s">
        <v>57</v>
      </c>
    </row>
    <row r="34" spans="1:1" x14ac:dyDescent="0.55000000000000004">
      <c r="A34" t="s">
        <v>49</v>
      </c>
    </row>
  </sheetData>
  <sheetProtection algorithmName="SHA-512" hashValue="t3TL3bXEPdKJ4my7jWfBEKEnSZNl9HmGoY1ln/jZHMXKkU1TM1gYrffDJOtEL4yz7Z44o2LaGldpl+aTUxlw+A==" saltValue="nk5g1P1oLuNhRe8Z92fMBg==" spinCount="100000" sheet="1" objects="1" scenarios="1"/>
  <mergeCells count="5">
    <mergeCell ref="A24:B25"/>
    <mergeCell ref="C24:F24"/>
    <mergeCell ref="A4:F4"/>
    <mergeCell ref="C6:D6"/>
    <mergeCell ref="E6:F6"/>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A353-49EB-44A8-B29A-51A8E1421C3F}">
  <sheetPr codeName="Sheet2"/>
  <dimension ref="A2:M43"/>
  <sheetViews>
    <sheetView rightToLeft="1" zoomScaleNormal="100" workbookViewId="0"/>
  </sheetViews>
  <sheetFormatPr defaultRowHeight="14.4" x14ac:dyDescent="0.55000000000000004"/>
  <cols>
    <col min="1" max="1" width="31.68359375" customWidth="1"/>
    <col min="2" max="3" width="17.68359375" customWidth="1"/>
    <col min="4" max="4" width="22.26171875" bestFit="1" customWidth="1"/>
    <col min="5" max="5" width="26.41796875" customWidth="1"/>
    <col min="6" max="6" width="24.41796875" bestFit="1" customWidth="1"/>
    <col min="7" max="7" width="15.26171875" customWidth="1"/>
    <col min="11" max="11" width="0" hidden="1" customWidth="1"/>
    <col min="12" max="12" width="9" hidden="1" customWidth="1"/>
    <col min="13" max="13" width="6.15625" hidden="1" customWidth="1"/>
    <col min="14" max="14" width="0" hidden="1" customWidth="1"/>
  </cols>
  <sheetData>
    <row r="2" spans="1:13" ht="18.3" x14ac:dyDescent="0.7">
      <c r="A2" s="1" t="s">
        <v>50</v>
      </c>
      <c r="F2" s="27" t="s">
        <v>62</v>
      </c>
    </row>
    <row r="4" spans="1:13" x14ac:dyDescent="0.55000000000000004">
      <c r="A4" t="s">
        <v>34</v>
      </c>
    </row>
    <row r="5" spans="1:13" ht="93" customHeight="1" x14ac:dyDescent="0.55000000000000004">
      <c r="A5" s="43" t="s">
        <v>42</v>
      </c>
      <c r="B5" s="43"/>
      <c r="C5" s="43"/>
      <c r="D5" s="43"/>
      <c r="E5" s="43"/>
      <c r="F5" s="43"/>
    </row>
    <row r="6" spans="1:13" ht="31.5" customHeight="1" x14ac:dyDescent="0.55000000000000004">
      <c r="A6" t="s">
        <v>36</v>
      </c>
      <c r="B6" s="2"/>
      <c r="C6" s="2"/>
      <c r="D6" s="2"/>
      <c r="E6" s="2"/>
      <c r="F6" s="2"/>
    </row>
    <row r="7" spans="1:13" ht="31.5" customHeight="1" x14ac:dyDescent="0.55000000000000004">
      <c r="B7" s="2"/>
      <c r="C7" s="2"/>
      <c r="D7" s="2"/>
      <c r="E7" s="2"/>
      <c r="F7" s="2"/>
    </row>
    <row r="8" spans="1:13" ht="31.5" customHeight="1" x14ac:dyDescent="0.55000000000000004">
      <c r="A8" s="3" t="s">
        <v>0</v>
      </c>
      <c r="B8" s="2"/>
      <c r="C8" s="2"/>
      <c r="D8" s="2"/>
      <c r="E8" s="2"/>
      <c r="F8" s="2"/>
    </row>
    <row r="9" spans="1:13" x14ac:dyDescent="0.55000000000000004">
      <c r="A9" s="26"/>
    </row>
    <row r="11" spans="1:13" x14ac:dyDescent="0.55000000000000004">
      <c r="A11" t="s">
        <v>33</v>
      </c>
    </row>
    <row r="12" spans="1:13" ht="14.7" thickBot="1" x14ac:dyDescent="0.6">
      <c r="C12" s="44" t="s">
        <v>1</v>
      </c>
      <c r="D12" s="45"/>
      <c r="E12" s="44" t="s">
        <v>2</v>
      </c>
      <c r="F12" s="45"/>
    </row>
    <row r="13" spans="1:13" x14ac:dyDescent="0.55000000000000004">
      <c r="C13" s="56" t="s">
        <v>3</v>
      </c>
      <c r="D13" s="5"/>
      <c r="E13" s="56" t="s">
        <v>3</v>
      </c>
      <c r="F13" s="6"/>
    </row>
    <row r="14" spans="1:13" ht="28.8" x14ac:dyDescent="0.55000000000000004">
      <c r="A14" s="7" t="s">
        <v>4</v>
      </c>
      <c r="B14" s="8" t="s">
        <v>5</v>
      </c>
      <c r="C14" s="9" t="s">
        <v>6</v>
      </c>
      <c r="D14" s="2" t="s">
        <v>44</v>
      </c>
      <c r="E14" s="9" t="s">
        <v>8</v>
      </c>
      <c r="F14" s="28" t="s">
        <v>43</v>
      </c>
      <c r="L14" s="12" t="s">
        <v>10</v>
      </c>
      <c r="M14" s="12" t="b">
        <f>IF(Table13[[#Totals],[ב. משוכללת קיים 
(צפיפות* % כיסוי)]]=0, TRUE)</f>
        <v>1</v>
      </c>
    </row>
    <row r="15" spans="1:13" x14ac:dyDescent="0.55000000000000004">
      <c r="A15" s="13" t="s">
        <v>58</v>
      </c>
      <c r="B15">
        <v>5</v>
      </c>
      <c r="C15" s="54"/>
      <c r="D15">
        <f t="shared" ref="D15:D26" si="0">IF(C15*B15&gt;=0,C15*B15,"יש למלא אחוז כיסוי לשטח")</f>
        <v>0</v>
      </c>
      <c r="E15" s="54"/>
      <c r="F15" s="14">
        <f>Table13[[#This Row],[% כיסוי השטח (מתוכנן)]]*Table13[[#This Row],[צפיפות הביומסה*]]</f>
        <v>0</v>
      </c>
      <c r="L15" s="12" t="s">
        <v>11</v>
      </c>
      <c r="M15" s="12" t="b">
        <f>AND(Table13[[#Totals],[ב. משוכללת קיים 
(צפיפות* % כיסוי)]]&gt;0,AND(M18=FALSE,M17=FALSE,M16=FALSE),TRUE)</f>
        <v>0</v>
      </c>
    </row>
    <row r="16" spans="1:13" x14ac:dyDescent="0.55000000000000004">
      <c r="A16" s="13" t="s">
        <v>12</v>
      </c>
      <c r="B16">
        <v>4</v>
      </c>
      <c r="C16" s="55"/>
      <c r="D16">
        <f t="shared" si="0"/>
        <v>0</v>
      </c>
      <c r="E16" s="55"/>
      <c r="F16" s="14">
        <f>Table13[[#This Row],[% כיסוי השטח (מתוכנן)]]*Table13[[#This Row],[צפיפות הביומסה*]]</f>
        <v>0</v>
      </c>
      <c r="L16" s="12" t="s">
        <v>13</v>
      </c>
      <c r="M16" s="12" t="b">
        <f>IF(AND(Table13[[#Totals],[ב. משוכללת מתוכנן 
(צפיפות* % כיסוי)]]&gt;Table13[[#Totals],[ב. משוכללת קיים 
(צפיפות* % כיסוי)]]/2,Table13[[#Totals],[ב. משוכללת מתוכנן 
(צפיפות* % כיסוי)]]&lt;Table13[[#Totals],[ב. משוכללת קיים 
(צפיפות* % כיסוי)]]),TRUE,FALSE)</f>
        <v>0</v>
      </c>
    </row>
    <row r="17" spans="1:13" x14ac:dyDescent="0.55000000000000004">
      <c r="A17" s="13" t="s">
        <v>48</v>
      </c>
      <c r="B17">
        <v>2</v>
      </c>
      <c r="C17" s="54"/>
      <c r="D17">
        <f t="shared" si="0"/>
        <v>0</v>
      </c>
      <c r="E17" s="54"/>
      <c r="F17" s="14">
        <f>Table13[[#This Row],[% כיסוי השטח (מתוכנן)]]*Table13[[#This Row],[צפיפות הביומסה*]]</f>
        <v>0</v>
      </c>
      <c r="L17" s="12" t="s">
        <v>14</v>
      </c>
      <c r="M17" s="12" t="b">
        <f>AND(Table13[[#Totals],[ב. משוכללת מתוכנן 
(צפיפות* % כיסוי)]]=Table13[[#Totals],[ב. משוכללת קיים 
(צפיפות* % כיסוי)]],M14=FALSE,TRUE)</f>
        <v>0</v>
      </c>
    </row>
    <row r="18" spans="1:13" x14ac:dyDescent="0.55000000000000004">
      <c r="A18" s="13" t="s">
        <v>15</v>
      </c>
      <c r="B18">
        <v>1.5</v>
      </c>
      <c r="C18" s="55"/>
      <c r="D18">
        <f t="shared" si="0"/>
        <v>0</v>
      </c>
      <c r="E18" s="55"/>
      <c r="F18" s="14">
        <f>Table13[[#This Row],[% כיסוי השטח (מתוכנן)]]*Table13[[#This Row],[צפיפות הביומסה*]]</f>
        <v>0</v>
      </c>
      <c r="L18" s="12" t="s">
        <v>16</v>
      </c>
      <c r="M18" s="12" t="b">
        <f>IF(Table13[[#Totals],[ב. משוכללת מתוכנן 
(צפיפות* % כיסוי)]]&gt;Table13[[#Totals],[ב. משוכללת קיים 
(צפיפות* % כיסוי)]],TRUE)</f>
        <v>0</v>
      </c>
    </row>
    <row r="19" spans="1:13" x14ac:dyDescent="0.55000000000000004">
      <c r="A19" s="13" t="s">
        <v>17</v>
      </c>
      <c r="B19">
        <v>1</v>
      </c>
      <c r="C19" s="54"/>
      <c r="D19">
        <f t="shared" si="0"/>
        <v>0</v>
      </c>
      <c r="E19" s="54"/>
      <c r="F19" s="14">
        <f>Table13[[#This Row],[% כיסוי השטח (מתוכנן)]]*Table13[[#This Row],[צפיפות הביומסה*]]</f>
        <v>0</v>
      </c>
    </row>
    <row r="20" spans="1:13" x14ac:dyDescent="0.55000000000000004">
      <c r="A20" s="13" t="s">
        <v>18</v>
      </c>
      <c r="B20">
        <v>1</v>
      </c>
      <c r="C20" s="55"/>
      <c r="D20">
        <f>IF(C20*B20&gt;=0,C20*B20,"יש למלא אחוז כיסוי לשטח")</f>
        <v>0</v>
      </c>
      <c r="E20" s="55"/>
      <c r="F20" s="14">
        <f>Table13[[#This Row],[% כיסוי השטח (מתוכנן)]]*Table13[[#This Row],[צפיפות הביומסה*]]</f>
        <v>0</v>
      </c>
    </row>
    <row r="21" spans="1:13" x14ac:dyDescent="0.55000000000000004">
      <c r="A21" s="13" t="s">
        <v>19</v>
      </c>
      <c r="B21">
        <v>1</v>
      </c>
      <c r="C21" s="54"/>
      <c r="D21">
        <f>IF(C21*B21&gt;=0,C21*B21,"יש למלא אחוז כיסוי לשטח")</f>
        <v>0</v>
      </c>
      <c r="E21" s="54"/>
      <c r="F21" s="14">
        <f>Table13[[#This Row],[% כיסוי השטח (מתוכנן)]]*Table13[[#This Row],[צפיפות הביומסה*]]</f>
        <v>0</v>
      </c>
    </row>
    <row r="22" spans="1:13" x14ac:dyDescent="0.55000000000000004">
      <c r="A22" s="13" t="s">
        <v>20</v>
      </c>
      <c r="B22">
        <v>1.5</v>
      </c>
      <c r="C22" s="55"/>
      <c r="D22">
        <f t="shared" si="0"/>
        <v>0</v>
      </c>
      <c r="E22" s="55"/>
      <c r="F22" s="14">
        <f>Table13[[#This Row],[% כיסוי השטח (מתוכנן)]]*Table13[[#This Row],[צפיפות הביומסה*]]</f>
        <v>0</v>
      </c>
    </row>
    <row r="23" spans="1:13" x14ac:dyDescent="0.55000000000000004">
      <c r="A23" s="13" t="s">
        <v>21</v>
      </c>
      <c r="B23">
        <v>6</v>
      </c>
      <c r="C23" s="54"/>
      <c r="D23">
        <f t="shared" si="0"/>
        <v>0</v>
      </c>
      <c r="E23" s="54"/>
      <c r="F23" s="14">
        <f>Table13[[#This Row],[% כיסוי השטח (מתוכנן)]]*Table13[[#This Row],[צפיפות הביומסה*]]</f>
        <v>0</v>
      </c>
    </row>
    <row r="24" spans="1:13" x14ac:dyDescent="0.55000000000000004">
      <c r="A24" s="13" t="s">
        <v>22</v>
      </c>
      <c r="B24">
        <v>3.5</v>
      </c>
      <c r="C24" s="55"/>
      <c r="D24">
        <f t="shared" si="0"/>
        <v>0</v>
      </c>
      <c r="E24" s="55"/>
      <c r="F24" s="14">
        <f>Table13[[#This Row],[% כיסוי השטח (מתוכנן)]]*Table13[[#This Row],[צפיפות הביומסה*]]</f>
        <v>0</v>
      </c>
    </row>
    <row r="25" spans="1:13" x14ac:dyDescent="0.55000000000000004">
      <c r="A25" s="13" t="s">
        <v>23</v>
      </c>
      <c r="B25">
        <v>6</v>
      </c>
      <c r="C25" s="54"/>
      <c r="D25">
        <f t="shared" si="0"/>
        <v>0</v>
      </c>
      <c r="E25" s="54"/>
      <c r="F25" s="14">
        <f>Table13[[#This Row],[% כיסוי השטח (מתוכנן)]]*Table13[[#This Row],[צפיפות הביומסה*]]</f>
        <v>0</v>
      </c>
    </row>
    <row r="26" spans="1:13" x14ac:dyDescent="0.55000000000000004">
      <c r="A26" s="15" t="s">
        <v>41</v>
      </c>
      <c r="B26">
        <v>0</v>
      </c>
      <c r="C26" s="55"/>
      <c r="D26">
        <f t="shared" si="0"/>
        <v>0</v>
      </c>
      <c r="E26" s="55"/>
      <c r="F26" s="14">
        <f>Table13[[#This Row],[% כיסוי השטח (מתוכנן)]]*Table13[[#This Row],[צפיפות הביומסה*]]</f>
        <v>0</v>
      </c>
    </row>
    <row r="27" spans="1:13" x14ac:dyDescent="0.55000000000000004">
      <c r="A27" s="16" t="s">
        <v>25</v>
      </c>
      <c r="B27" s="17"/>
      <c r="C27" s="18">
        <f>SUBTOTAL(109,Table13[% כיסוי השטח])</f>
        <v>0</v>
      </c>
      <c r="D27" s="19">
        <f>SUBTOTAL(109,Table13[ב. משוכללת קיים 
(צפיפות* % כיסוי)])</f>
        <v>0</v>
      </c>
      <c r="E27" s="20">
        <f>SUBTOTAL(109,Table13[% כיסוי השטח (מתוכנן)])</f>
        <v>0</v>
      </c>
      <c r="F27" s="17">
        <f>SUBTOTAL(109,Table13[ב. משוכללת מתוכנן 
(צפיפות* % כיסוי)])</f>
        <v>0</v>
      </c>
    </row>
    <row r="28" spans="1:13" x14ac:dyDescent="0.55000000000000004">
      <c r="C28" s="31"/>
      <c r="D28" s="32"/>
      <c r="E28" s="33"/>
    </row>
    <row r="29" spans="1:13" x14ac:dyDescent="0.55000000000000004">
      <c r="A29" s="34" t="s">
        <v>39</v>
      </c>
      <c r="C29" s="31"/>
      <c r="D29" s="32"/>
      <c r="E29" s="33"/>
    </row>
    <row r="30" spans="1:13" x14ac:dyDescent="0.55000000000000004">
      <c r="A30" s="34" t="s">
        <v>40</v>
      </c>
      <c r="C30" s="31"/>
      <c r="D30" s="32"/>
      <c r="E30" s="33"/>
    </row>
    <row r="31" spans="1:13" x14ac:dyDescent="0.55000000000000004">
      <c r="A31" s="34"/>
      <c r="C31" s="31"/>
      <c r="D31" s="32"/>
      <c r="E31" s="33"/>
    </row>
    <row r="32" spans="1:13" x14ac:dyDescent="0.55000000000000004">
      <c r="A32" s="34"/>
      <c r="B32" s="35" t="s">
        <v>45</v>
      </c>
      <c r="C32" s="31"/>
      <c r="D32" s="32"/>
      <c r="E32" t="s">
        <v>11</v>
      </c>
      <c r="F32" s="33" t="s">
        <v>14</v>
      </c>
    </row>
    <row r="33" spans="1:6" ht="14.7" thickBot="1" x14ac:dyDescent="0.6">
      <c r="A33" t="s">
        <v>32</v>
      </c>
      <c r="B33" t="s">
        <v>46</v>
      </c>
      <c r="C33" s="31"/>
      <c r="D33" s="32"/>
      <c r="E33" s="31" t="s">
        <v>13</v>
      </c>
      <c r="F33" t="s">
        <v>16</v>
      </c>
    </row>
    <row r="34" spans="1:6" ht="14.7" thickBot="1" x14ac:dyDescent="0.6">
      <c r="D34" s="4"/>
    </row>
    <row r="35" spans="1:6" x14ac:dyDescent="0.55000000000000004">
      <c r="C35" s="36"/>
    </row>
    <row r="37" spans="1:6" x14ac:dyDescent="0.55000000000000004">
      <c r="A37" s="3" t="s">
        <v>28</v>
      </c>
    </row>
    <row r="38" spans="1:6" ht="26.4" customHeight="1" x14ac:dyDescent="0.55000000000000004">
      <c r="A38" s="43" t="s">
        <v>29</v>
      </c>
      <c r="B38" s="43"/>
      <c r="C38" s="43"/>
      <c r="D38" s="43"/>
      <c r="E38" s="43"/>
      <c r="F38" s="43"/>
    </row>
    <row r="39" spans="1:6" x14ac:dyDescent="0.55000000000000004">
      <c r="A39" s="10" t="s">
        <v>30</v>
      </c>
    </row>
    <row r="41" spans="1:6" x14ac:dyDescent="0.55000000000000004">
      <c r="A41" s="42" t="s">
        <v>31</v>
      </c>
    </row>
    <row r="42" spans="1:6" x14ac:dyDescent="0.55000000000000004">
      <c r="A42" t="s">
        <v>57</v>
      </c>
    </row>
    <row r="43" spans="1:6" x14ac:dyDescent="0.55000000000000004">
      <c r="A43" t="s">
        <v>49</v>
      </c>
    </row>
  </sheetData>
  <sheetProtection algorithmName="SHA-512" hashValue="Ar0L9mkEUIjVbsGdJvTNrk/wcPern3WHcoAppYQHYqsSyKZ/+yRIIhEaEmeAkiTzzLM8YyoWywzOZzo2Z8r+nA==" saltValue="PcfsB2aPWdbYHwuGQPU3YQ==" spinCount="100000" sheet="1" objects="1" scenarios="1"/>
  <mergeCells count="4">
    <mergeCell ref="A38:F38"/>
    <mergeCell ref="A5:F5"/>
    <mergeCell ref="C12:D12"/>
    <mergeCell ref="E12:F12"/>
  </mergeCells>
  <conditionalFormatting sqref="F33 D34">
    <cfRule type="expression" dxfId="19" priority="1">
      <formula>SEARCH("מחדש",$D$34)</formula>
    </cfRule>
    <cfRule type="expression" dxfId="18" priority="2">
      <formula>SEARCH("בר קיימה",$D$34)</formula>
    </cfRule>
    <cfRule type="expression" dxfId="17" priority="3">
      <formula>SEARCH("שיפור ניכר",$D$34)</formula>
    </cfRule>
    <cfRule type="expression" dxfId="16" priority="4">
      <formula>SEARCH("משופר",$D$34)</formula>
    </cfRule>
    <cfRule type="expression" dxfId="15" priority="5">
      <formula>SEARCH("ללא הישג",$D$34)</formula>
    </cfRule>
    <cfRule type="expression" dxfId="14" priority="6">
      <formula>"if($C$8=""ללא הישג"", True)"</formula>
    </cfRule>
    <cfRule type="expression" dxfId="13" priority="7">
      <formula>"ללא הישג"</formula>
    </cfRule>
    <cfRule type="expression" dxfId="12" priority="8">
      <formula xml:space="preserve"> "ללא הישג"</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נספח 1 - חישוב ביומסה צמחית</vt:lpstr>
      <vt:lpstr>נספח 1 - דוגמא</vt:lpstr>
      <vt:lpstr>נספח 1 - להדפסה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Hatzav Yoffe</dc:creator>
  <cp:lastModifiedBy>Hatzav Yoffe</cp:lastModifiedBy>
  <dcterms:created xsi:type="dcterms:W3CDTF">2025-02-10T13:48:21Z</dcterms:created>
  <dcterms:modified xsi:type="dcterms:W3CDTF">2026-02-10T17:21:01Z</dcterms:modified>
</cp:coreProperties>
</file>